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FUNDACIONES/2024/MIS PRIMEROS PASOS/COTIZACIONES/"/>
    </mc:Choice>
  </mc:AlternateContent>
  <xr:revisionPtr revIDLastSave="715" documentId="8_{5AEEF6D2-038D-4568-A040-165422A4E251}" xr6:coauthVersionLast="47" xr6:coauthVersionMax="47" xr10:uidLastSave="{F7C677A0-4356-44AB-AAB4-DA1B06926895}"/>
  <bookViews>
    <workbookView xWindow="-110" yWindow="-110" windowWidth="19420" windowHeight="10420" activeTab="3" xr2:uid="{00000000-000D-0000-FFFF-FFFF00000000}"/>
  </bookViews>
  <sheets>
    <sheet name="Listado niños 2024" sheetId="1" r:id="rId1"/>
    <sheet name="Hoja1" sheetId="5" r:id="rId2"/>
    <sheet name="Zapatos " sheetId="3" r:id="rId3"/>
    <sheet name="Libros" sheetId="2" r:id="rId4"/>
    <sheet name="Utiles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  <c r="E10" i="2" s="1"/>
  <c r="E3" i="2"/>
  <c r="E2" i="2"/>
  <c r="E17" i="3"/>
  <c r="H14" i="3"/>
  <c r="E14" i="3"/>
  <c r="F7" i="4" l="1"/>
  <c r="F9" i="4" l="1"/>
  <c r="F6" i="4" l="1"/>
  <c r="F5" i="4"/>
  <c r="F4" i="4"/>
  <c r="F3" i="4"/>
  <c r="H10" i="3" l="1"/>
  <c r="H9" i="3"/>
  <c r="H8" i="3"/>
  <c r="H7" i="3"/>
  <c r="H6" i="3"/>
  <c r="H5" i="3"/>
  <c r="H12" i="3"/>
  <c r="H11" i="3"/>
  <c r="E12" i="3"/>
  <c r="E10" i="3"/>
  <c r="E7" i="3"/>
  <c r="E6" i="3"/>
  <c r="E8" i="3"/>
  <c r="E9" i="3"/>
  <c r="E11" i="3"/>
  <c r="E5" i="3"/>
  <c r="N6" i="1"/>
  <c r="N25" i="1"/>
  <c r="N24" i="1"/>
  <c r="N23" i="1"/>
  <c r="N22" i="1"/>
  <c r="N21" i="1"/>
  <c r="N20" i="1"/>
  <c r="N19" i="1"/>
  <c r="N15" i="1"/>
  <c r="N14" i="1"/>
  <c r="N13" i="1"/>
  <c r="N9" i="1"/>
  <c r="N7" i="1"/>
  <c r="H15" i="3" l="1"/>
  <c r="F10" i="4"/>
  <c r="H16" i="3" l="1"/>
  <c r="E15" i="3"/>
  <c r="E1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tc={FEC6709F-C44A-4203-9FDA-372BC4CC9B10}</author>
    <author>tc={7F92AFC0-14D1-46AB-B3D0-D32DA008C9AA}</author>
    <author>tc={AC801FFB-92F7-49D8-9196-C7EC9466ED85}</author>
  </authors>
  <commentList>
    <comment ref="B22" authorId="0" shapeId="0" xr:uid="{FEC6709F-C44A-4203-9FDA-372BC4CC9B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Reemplazo de Jesus David Ortiz, por inasistencia</t>
      </text>
    </comment>
    <comment ref="B34" authorId="1" shapeId="0" xr:uid="{7F92AFC0-14D1-46AB-B3D0-D32DA008C9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Reemplazo de Alan Vallejo, por inasistencia</t>
      </text>
    </comment>
    <comment ref="B36" authorId="2" shapeId="0" xr:uid="{AC801FFB-92F7-49D8-9196-C7EC9466ED8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Reemplazo Aran Dominguez, niño que tomó el bienestar</t>
      </text>
    </comment>
  </commentList>
</comments>
</file>

<file path=xl/sharedStrings.xml><?xml version="1.0" encoding="utf-8"?>
<sst xmlns="http://schemas.openxmlformats.org/spreadsheetml/2006/main" count="375" uniqueCount="129">
  <si>
    <t>FUNDACIÓN PREPARACIÓN MIS PRIMEROS PASOS</t>
  </si>
  <si>
    <t>ÍTEM</t>
  </si>
  <si>
    <t>APELLIDOS</t>
  </si>
  <si>
    <t>NOMBRES</t>
  </si>
  <si>
    <t>EDAD</t>
  </si>
  <si>
    <t>DOCUMENTO</t>
  </si>
  <si>
    <t>GRADO</t>
  </si>
  <si>
    <t>BARBOSA VILLALOBO</t>
  </si>
  <si>
    <t>CELIAR ANDRES</t>
  </si>
  <si>
    <t>CRISTO GUTIERREZ</t>
  </si>
  <si>
    <t>NEIDYS CALESTE</t>
  </si>
  <si>
    <t>GARCIA PALMAR</t>
  </si>
  <si>
    <t>JOSE DAVID</t>
  </si>
  <si>
    <t>JARDIN</t>
  </si>
  <si>
    <t>GUARIN PEDROZO</t>
  </si>
  <si>
    <t>ISABELA MISHELL</t>
  </si>
  <si>
    <t>LOPEZ BAÑO</t>
  </si>
  <si>
    <t>NERLYS PATRICIA</t>
  </si>
  <si>
    <t>MARRIAGA MENDOZA</t>
  </si>
  <si>
    <t>SALOME</t>
  </si>
  <si>
    <t>MEDINA ROMERO</t>
  </si>
  <si>
    <t>ISAIAS</t>
  </si>
  <si>
    <t>MELO MARTINEZ</t>
  </si>
  <si>
    <t>BALERIA ISABEL</t>
  </si>
  <si>
    <t>MOLINA NAVAS</t>
  </si>
  <si>
    <t>MIGUEL ANGEL</t>
  </si>
  <si>
    <t>PRIMERO</t>
  </si>
  <si>
    <t>OSPINO GARCÍA</t>
  </si>
  <si>
    <t>DANIEL JOSÉ</t>
  </si>
  <si>
    <t>PEDROZO CARVAJAL</t>
  </si>
  <si>
    <t>ISAAC JOSUE</t>
  </si>
  <si>
    <t>PEREZ GRANADOS</t>
  </si>
  <si>
    <t>MILOVAN ZAID</t>
  </si>
  <si>
    <t>PEREZ MARTINEZ</t>
  </si>
  <si>
    <t>MAIXY ALEJANDRA</t>
  </si>
  <si>
    <t>PINTO SEPULVEDA</t>
  </si>
  <si>
    <t>WUHOSMAN ELICER</t>
  </si>
  <si>
    <t>PRE-JARDIN</t>
  </si>
  <si>
    <t>PIRELA GUTIERREZ</t>
  </si>
  <si>
    <t>KENDRY JESUS</t>
  </si>
  <si>
    <t>QUIJANO RAMOS</t>
  </si>
  <si>
    <t>QUIARYS JOHANA</t>
  </si>
  <si>
    <t>RAMIREZ PARRA</t>
  </si>
  <si>
    <t>JUNIOR JOSUE</t>
  </si>
  <si>
    <t>RANGEL MARIMON</t>
  </si>
  <si>
    <t>JANNINI MICHEL</t>
  </si>
  <si>
    <t>RIVAS URDANETA</t>
  </si>
  <si>
    <t>ELIANGEL DAVID</t>
  </si>
  <si>
    <t>SALCEDO LOPEZ</t>
  </si>
  <si>
    <t>ISABELLA MICHEL</t>
  </si>
  <si>
    <t>SEGUANES HERNANDEZ</t>
  </si>
  <si>
    <t>ABIGAIL</t>
  </si>
  <si>
    <t>TORRES BALDOVINO</t>
  </si>
  <si>
    <t>DILAN JOSE</t>
  </si>
  <si>
    <t>MARIANGEL</t>
  </si>
  <si>
    <t>NIÑOS BECADOS 2024</t>
  </si>
  <si>
    <t>MANJARREZ ORCASITA</t>
  </si>
  <si>
    <t>ANDREA SOFIA</t>
  </si>
  <si>
    <t>VALLEJO URARIYU</t>
  </si>
  <si>
    <t>ALAN ANDRES</t>
  </si>
  <si>
    <t>JESUS DAVID</t>
  </si>
  <si>
    <t>ORTIZ DIAZ</t>
  </si>
  <si>
    <t>JIMENEZ HERNANDEZ</t>
  </si>
  <si>
    <t>AVILA PEREZ</t>
  </si>
  <si>
    <t>OLGA LUCIA</t>
  </si>
  <si>
    <t>ARANZALEZ VIZCAINO</t>
  </si>
  <si>
    <t>MILLER ANDRES</t>
  </si>
  <si>
    <t>DOMINGUEZ PEREZ</t>
  </si>
  <si>
    <t>ARAN JOSE</t>
  </si>
  <si>
    <t>TOSCANO LINDARTE</t>
  </si>
  <si>
    <t>RIVERA DE AVILA</t>
  </si>
  <si>
    <t>VALERY ANDREA</t>
  </si>
  <si>
    <t>TALLA ZAPATOS</t>
  </si>
  <si>
    <t>TALLA UNIFORMES</t>
  </si>
  <si>
    <t xml:space="preserve">TRANSICION </t>
  </si>
  <si>
    <t>FECHA DE NACIMIENTO</t>
  </si>
  <si>
    <t>REGISTRO CIVIL</t>
  </si>
  <si>
    <t xml:space="preserve">REGISTRO CIVIL </t>
  </si>
  <si>
    <t>DAILIS SOFIA</t>
  </si>
  <si>
    <t>7-OCT-202</t>
  </si>
  <si>
    <t>TIPO DE DOCUMENTO</t>
  </si>
  <si>
    <t>NIÑAS</t>
  </si>
  <si>
    <t>NIÑOS</t>
  </si>
  <si>
    <t>SEXO</t>
  </si>
  <si>
    <t>M</t>
  </si>
  <si>
    <t>F</t>
  </si>
  <si>
    <r>
      <t>CANT</t>
    </r>
    <r>
      <rPr>
        <b/>
        <sz val="11"/>
        <color rgb="FF000000"/>
        <rFont val="Calibri"/>
        <family val="2"/>
      </rPr>
      <t>.</t>
    </r>
  </si>
  <si>
    <t>TALLAS UNIFORMES</t>
  </si>
  <si>
    <t>CANT</t>
  </si>
  <si>
    <t>TALLAS ZAPATOS</t>
  </si>
  <si>
    <t>PRE JARDIN</t>
  </si>
  <si>
    <t>TRANSICION</t>
  </si>
  <si>
    <t>CURSO</t>
  </si>
  <si>
    <t>LIBRO</t>
  </si>
  <si>
    <t>CANTIDAD</t>
  </si>
  <si>
    <t>CIEN NUMEROS</t>
  </si>
  <si>
    <t>LECTURTAS Y ALEGRIAS</t>
  </si>
  <si>
    <t>LIBRO BASICO FESTIVAL B</t>
  </si>
  <si>
    <t>ARCOIRIS B SCRIPT</t>
  </si>
  <si>
    <t>LIBRO BASICO FESTIVAL A</t>
  </si>
  <si>
    <t>TRAZOS Y SABERES A SCRIPT</t>
  </si>
  <si>
    <t>MIL NUMEROS</t>
  </si>
  <si>
    <t>CARNAVALITO PRIMERO (PAPEL DULCE EDITORES)</t>
  </si>
  <si>
    <t>CANT.</t>
  </si>
  <si>
    <t>CG290290</t>
  </si>
  <si>
    <t>REF. Z. BLANCOS</t>
  </si>
  <si>
    <t>REF. Z. NEGROS</t>
  </si>
  <si>
    <t>J599090</t>
  </si>
  <si>
    <t>F181020</t>
  </si>
  <si>
    <t>CG29010</t>
  </si>
  <si>
    <t>VALOR Z. NEGROS</t>
  </si>
  <si>
    <t>VALOR Z. BLANCOS</t>
  </si>
  <si>
    <t>TOTAL Z. NEGROS</t>
  </si>
  <si>
    <t>TOTAL Z. BLANCOS</t>
  </si>
  <si>
    <t>FUNDACION MIS PRIMEROS PASOS</t>
  </si>
  <si>
    <t>ZAPATOS ESCOLARES 2024</t>
  </si>
  <si>
    <t xml:space="preserve">SUB TOTAL </t>
  </si>
  <si>
    <t>IVA</t>
  </si>
  <si>
    <t xml:space="preserve">TOTAL </t>
  </si>
  <si>
    <t>KIT ESCOLAR</t>
  </si>
  <si>
    <t>TOTAL</t>
  </si>
  <si>
    <t>Columna1</t>
  </si>
  <si>
    <t>Columna2</t>
  </si>
  <si>
    <t>ZABDIEL JOSE</t>
  </si>
  <si>
    <t>ROMERO RAMIREZ</t>
  </si>
  <si>
    <t>AREVALO TAMARA</t>
  </si>
  <si>
    <t>EMANUEL ESTIVEN</t>
  </si>
  <si>
    <t>PEREZ ALVAREZ</t>
  </si>
  <si>
    <t>BRITNY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</si>
</sst>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1" x14ac:knownFonts="1">
    <font>
      <sz val="11"/>
      <color rgb="FF000000"/>
      <name val="Calibri"/>
      <family val="2"/>
      <charset val="204"/>
    </font>
    <font>
      <b/>
      <sz val="14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charset val="204"/>
    </font>
    <font>
      <b/>
      <sz val="10"/>
      <name val="Arial"/>
      <family val="2"/>
    </font>
    <font>
      <b/>
      <sz val="11"/>
      <name val="Calibri"/>
      <family val="2"/>
    </font>
    <font>
      <b/>
      <sz val="11"/>
      <color rgb="FF000000"/>
      <name val="Calibri"/>
      <family val="2"/>
      <charset val="204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horizontal="left" vertical="top"/>
    </xf>
    <xf numFmtId="1" fontId="3" fillId="0" borderId="2" xfId="0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/>
    <xf numFmtId="0" fontId="0" fillId="3" borderId="2" xfId="0" applyFill="1" applyBorder="1"/>
    <xf numFmtId="0" fontId="0" fillId="3" borderId="3" xfId="0" applyFill="1" applyBorder="1"/>
    <xf numFmtId="1" fontId="3" fillId="0" borderId="5" xfId="0" applyNumberFormat="1" applyFont="1" applyBorder="1" applyAlignment="1">
      <alignment horizontal="center" vertical="center" shrinkToFit="1"/>
    </xf>
    <xf numFmtId="0" fontId="0" fillId="0" borderId="4" xfId="0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0" fillId="0" borderId="9" xfId="0" applyBorder="1"/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 vertical="center" wrapText="1" shrinkToFit="1"/>
    </xf>
    <xf numFmtId="14" fontId="3" fillId="0" borderId="2" xfId="0" applyNumberFormat="1" applyFont="1" applyBorder="1" applyAlignment="1">
      <alignment horizontal="center" vertical="center" shrinkToFi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2" xfId="1" applyNumberFormat="1" applyFont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7" fillId="5" borderId="10" xfId="0" applyFont="1" applyFill="1" applyBorder="1" applyAlignment="1">
      <alignment horizontal="center" vertical="center"/>
    </xf>
    <xf numFmtId="164" fontId="7" fillId="5" borderId="2" xfId="2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/>
    <xf numFmtId="0" fontId="7" fillId="6" borderId="2" xfId="0" applyFont="1" applyFill="1" applyBorder="1" applyAlignment="1">
      <alignment horizontal="center" vertical="center"/>
    </xf>
    <xf numFmtId="164" fontId="7" fillId="6" borderId="2" xfId="2" applyNumberFormat="1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164" fontId="9" fillId="6" borderId="0" xfId="0" applyNumberFormat="1" applyFont="1" applyFill="1"/>
    <xf numFmtId="0" fontId="7" fillId="5" borderId="11" xfId="0" applyFont="1" applyFill="1" applyBorder="1" applyAlignment="1">
      <alignment horizontal="center" vertical="center"/>
    </xf>
    <xf numFmtId="0" fontId="9" fillId="0" borderId="0" xfId="0" applyFont="1"/>
    <xf numFmtId="164" fontId="9" fillId="0" borderId="0" xfId="2" applyNumberFormat="1" applyFont="1"/>
    <xf numFmtId="0" fontId="8" fillId="6" borderId="2" xfId="0" applyFont="1" applyFill="1" applyBorder="1" applyAlignment="1">
      <alignment horizontal="center" vertical="center"/>
    </xf>
    <xf numFmtId="164" fontId="0" fillId="0" borderId="0" xfId="2" applyNumberFormat="1" applyFont="1"/>
    <xf numFmtId="0" fontId="0" fillId="0" borderId="1" xfId="0" applyBorder="1"/>
    <xf numFmtId="0" fontId="9" fillId="0" borderId="11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164" fontId="0" fillId="0" borderId="1" xfId="2" applyNumberFormat="1" applyFont="1" applyBorder="1"/>
    <xf numFmtId="164" fontId="0" fillId="0" borderId="2" xfId="2" applyNumberFormat="1" applyFont="1" applyBorder="1"/>
    <xf numFmtId="1" fontId="7" fillId="0" borderId="12" xfId="0" applyNumberFormat="1" applyFont="1" applyBorder="1" applyAlignment="1">
      <alignment horizontal="center" vertical="center"/>
    </xf>
    <xf numFmtId="1" fontId="9" fillId="0" borderId="0" xfId="0" applyNumberFormat="1" applyFont="1"/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/>
    </xf>
  </cellXfs>
  <cellStyles count="3">
    <cellStyle name="Moneda" xfId="2" builtinId="4"/>
    <cellStyle name="Normal" xfId="0" builtinId="0"/>
    <cellStyle name="Porcentaje" xfId="1" builtinId="5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04"/>
        <scheme val="none"/>
      </font>
      <numFmt numFmtId="164" formatCode="_-&quot;$&quot;\ * #,##0_-;\-&quot;$&quot;\ * #,##0_-;_-&quot;$&quot;\ * &quot;-&quot;??_-;_-@_-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_-&quot;$&quot;\ * #,##0_-;\-&quot;$&quot;\ * #,##0_-;_-&quot;$&quot;\ 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&quot;$&quot;\ * #,##0_-;\-&quot;$&quot;\ * #,##0_-;_-&quot;$&quot;\ 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" formatCode="0"/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6" tint="0.5999938962981048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" formatCode="0"/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9" formatCode="d/m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" formatCode="0"/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6988" cy="704088"/>
    <xdr:pic>
      <xdr:nvPicPr>
        <xdr:cNvPr id="2" name="Picture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6988" cy="704088"/>
        </a:xfrm>
        <a:prstGeom prst="rect">
          <a:avLst/>
        </a:prstGeom>
      </xdr:spPr>
    </xdr:pic>
    <xdr:clientData/>
  </xdr:oneCellAnchor>
  <xdr:oneCellAnchor>
    <xdr:from>
      <xdr:col>0</xdr:col>
      <xdr:colOff>445956</xdr:colOff>
      <xdr:row>1</xdr:row>
      <xdr:rowOff>361950</xdr:rowOff>
    </xdr:from>
    <xdr:ext cx="1017571" cy="911226"/>
    <xdr:pic>
      <xdr:nvPicPr>
        <xdr:cNvPr id="3" name="Picture 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956" y="1057275"/>
          <a:ext cx="1017571" cy="91122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</xdr:row>
      <xdr:rowOff>0</xdr:rowOff>
    </xdr:from>
    <xdr:ext cx="0" cy="238048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682" y="1373758"/>
          <a:ext cx="0" cy="238048"/>
        </a:xfrm>
        <a:custGeom>
          <a:avLst/>
          <a:gdLst/>
          <a:ahLst/>
          <a:cxnLst/>
          <a:rect l="0" t="0" r="0" b="0"/>
          <a:pathLst>
            <a:path h="238048">
              <a:moveTo>
                <a:pt x="0" y="0"/>
              </a:moveTo>
              <a:lnTo>
                <a:pt x="0" y="238048"/>
              </a:lnTo>
            </a:path>
          </a:pathLst>
        </a:custGeom>
        <a:ln w="7365">
          <a:solidFill>
            <a:srgbClr val="000000"/>
          </a:solidFill>
          <a:prstDash val="solid"/>
        </a:ln>
      </xdr:spPr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in, Maria" id="{2DBF9DE8-5DE8-4FB4-9B72-FF877424C6A2}" userId="S::Maria_Marin@kaltire.com::cd8e16fa-77e0-4d06-ba48-139ac83d7359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019722E-16CE-49E2-A742-DE834AB7C2CF}" name="Tabla1" displayName="Tabla1" ref="A6:K36" totalsRowShown="0" headerRowDxfId="38" headerRowBorderDxfId="37" tableBorderDxfId="36" totalsRowBorderDxfId="35">
  <autoFilter ref="A6:K36" xr:uid="{8019722E-16CE-49E2-A742-DE834AB7C2CF}">
    <filterColumn colId="8">
      <filters>
        <filter val="PRIMERO"/>
      </filters>
    </filterColumn>
  </autoFilter>
  <sortState xmlns:xlrd2="http://schemas.microsoft.com/office/spreadsheetml/2017/richdata2" ref="A7:K36">
    <sortCondition ref="I6:I36"/>
  </sortState>
  <tableColumns count="11">
    <tableColumn id="1" xr3:uid="{26A06833-70B0-42CA-9ADA-9A327DD024C7}" name="ÍTEM" dataDxfId="34"/>
    <tableColumn id="2" xr3:uid="{A8F1429D-C713-4410-8A7B-CEAE00D0E371}" name="APELLIDOS" dataDxfId="33"/>
    <tableColumn id="3" xr3:uid="{94CD2E24-B37B-42D4-8816-5388E65F945E}" name="NOMBRES" dataDxfId="32"/>
    <tableColumn id="11" xr3:uid="{199B60D4-D6B5-4E88-BF6A-FD412E75DBEC}" name="SEXO" dataDxfId="31"/>
    <tableColumn id="4" xr3:uid="{0AE7E40E-E933-47F4-843E-835F91CF4E8A}" name="EDAD" dataDxfId="30"/>
    <tableColumn id="5" xr3:uid="{A1A5DAED-DDC6-4953-968B-A5980F33FD1B}" name="FECHA DE NACIMIENTO" dataDxfId="29"/>
    <tableColumn id="6" xr3:uid="{DE7649DC-C3F4-46FC-B561-7E769338FD71}" name="TIPO DE DOCUMENTO" dataDxfId="28"/>
    <tableColumn id="7" xr3:uid="{E169CD2A-A0F8-4379-805C-5A1927799788}" name="DOCUMENTO" dataDxfId="27"/>
    <tableColumn id="8" xr3:uid="{81173D4B-6029-4124-B027-3965E1253EF7}" name="GRADO" dataDxfId="26"/>
    <tableColumn id="9" xr3:uid="{287E9D78-817F-4F0D-A874-01B95FE52C2C}" name="TALLA ZAPATOS" dataDxfId="25"/>
    <tableColumn id="10" xr3:uid="{8C0D4AED-F239-45DC-B9C4-42A22EA3DCF7}" name="TALLA UNIFORMES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122017-795D-4349-888D-B5E8207CE34B}" name="Tabla15" displayName="Tabla15" ref="A1:F31" totalsRowShown="0" headerRowDxfId="23" headerRowBorderDxfId="22" tableBorderDxfId="21" totalsRowBorderDxfId="20">
  <autoFilter ref="A1:F31" xr:uid="{39122017-795D-4349-888D-B5E8207CE34B}"/>
  <sortState xmlns:xlrd2="http://schemas.microsoft.com/office/spreadsheetml/2017/richdata2" ref="A2:F31">
    <sortCondition ref="E6:E36"/>
  </sortState>
  <tableColumns count="6">
    <tableColumn id="1" xr3:uid="{C2A388DC-F76C-4C94-9035-095EBD16F3FA}" name="ÍTEM" dataDxfId="19"/>
    <tableColumn id="2" xr3:uid="{66A2802C-5156-4BBA-A52E-33AC74CDEB9F}" name="APELLIDOS" dataDxfId="18"/>
    <tableColumn id="3" xr3:uid="{8E5A1EA5-7C91-48CD-941A-10D859D55BE5}" name="NOMBRES" dataDxfId="17"/>
    <tableColumn id="11" xr3:uid="{6CACB245-AE65-4A9F-8A6C-58F65D30D5E5}" name="SEXO" dataDxfId="16"/>
    <tableColumn id="8" xr3:uid="{19CB45A3-2FB5-457D-9BEC-0DC75B78F8D6}" name="GRADO" dataDxfId="15"/>
    <tableColumn id="10" xr3:uid="{C237B47E-C7E4-4516-BAD3-8F334B7D5377}" name="TALLA UNIFORMES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ECA633-6616-46DF-A2A8-0C1A842298CF}" name="Tabla2" displayName="Tabla2" ref="A1:E10" totalsRowCount="1" headerRowDxfId="13" headerRowBorderDxfId="12" tableBorderDxfId="11" totalsRowBorderDxfId="10">
  <autoFilter ref="A1:E9" xr:uid="{9AECA633-6616-46DF-A2A8-0C1A842298CF}"/>
  <tableColumns count="5">
    <tableColumn id="1" xr3:uid="{2BE63E88-C242-436B-84B0-774AE9722558}" name="CURSO" dataDxfId="9" totalsRowDxfId="4"/>
    <tableColumn id="2" xr3:uid="{F6B5324A-A088-4D58-BE39-CB34EC416C97}" name="LIBRO" dataDxfId="8" totalsRowDxfId="3"/>
    <tableColumn id="3" xr3:uid="{6967B9E0-459A-4918-A339-B55DECA26C72}" name="CANTIDAD" dataDxfId="7" totalsRowDxfId="2"/>
    <tableColumn id="4" xr3:uid="{FB7E0135-8C05-4CF8-82DE-F458664C433F}" name="Columna1" dataDxfId="6" totalsRowDxfId="1" dataCellStyle="Moneda"/>
    <tableColumn id="5" xr3:uid="{3DBB399F-DD16-4520-B440-C464C1171579}" name="Columna2" totalsRowFunction="sum" dataDxfId="5" totalsRowDxfId="0" dataCellStyle="Moneda" totalsRowCellStyle="Moneda">
      <calculatedColumnFormula>Tabla2[[#This Row],[Columna1]]*Tabla2[[#This Row],[CANTIDAD]]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2" dT="2024-03-15T13:44:28.79" personId="{2DBF9DE8-5DE8-4FB4-9B72-FF877424C6A2}" id="{FEC6709F-C44A-4203-9FDA-372BC4CC9B10}">
    <text>Reemplazo de Jesus David Ortiz, por inasistencia</text>
  </threadedComment>
  <threadedComment ref="B34" dT="2024-03-15T13:35:45.86" personId="{2DBF9DE8-5DE8-4FB4-9B72-FF877424C6A2}" id="{7F92AFC0-14D1-46AB-B3D0-D32DA008C9AA}">
    <text>Reemplazo de Alan Vallejo, por inasistencia</text>
  </threadedComment>
  <threadedComment ref="B36" dT="2024-03-15T13:44:04.96" personId="{2DBF9DE8-5DE8-4FB4-9B72-FF877424C6A2}" id="{AC801FFB-92F7-49D8-9196-C7EC9466ED85}">
    <text>Reemplazo Aran Dominguez, niño que tomó el bienestar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1"/>
  <sheetViews>
    <sheetView showGridLines="0" topLeftCell="A5" zoomScale="80" zoomScaleNormal="80" workbookViewId="0">
      <selection activeCell="I24" sqref="I24:I28"/>
    </sheetView>
  </sheetViews>
  <sheetFormatPr baseColWidth="10" defaultColWidth="8.7265625" defaultRowHeight="14.5" x14ac:dyDescent="0.35"/>
  <cols>
    <col min="1" max="1" width="9.81640625" customWidth="1"/>
    <col min="2" max="2" width="30.54296875" customWidth="1"/>
    <col min="3" max="3" width="24.81640625" customWidth="1"/>
    <col min="4" max="4" width="10.36328125" bestFit="1" customWidth="1"/>
    <col min="5" max="5" width="16.1796875" customWidth="1"/>
    <col min="6" max="6" width="23.1796875" customWidth="1"/>
    <col min="7" max="7" width="21.81640625" customWidth="1"/>
    <col min="8" max="8" width="14.7265625" customWidth="1"/>
    <col min="9" max="9" width="15.81640625" customWidth="1"/>
    <col min="10" max="10" width="16.08984375" customWidth="1"/>
    <col min="11" max="11" width="21" bestFit="1" customWidth="1"/>
    <col min="13" max="13" width="17.7265625" customWidth="1"/>
    <col min="14" max="14" width="6.08984375" customWidth="1"/>
  </cols>
  <sheetData>
    <row r="1" spans="1:18" ht="55.4" customHeight="1" x14ac:dyDescent="0.35">
      <c r="A1" s="54"/>
      <c r="B1" s="54"/>
      <c r="C1" s="54"/>
      <c r="D1" s="54"/>
      <c r="E1" s="54"/>
      <c r="F1" s="54"/>
      <c r="G1" s="54"/>
      <c r="H1" s="54"/>
      <c r="I1" s="54"/>
    </row>
    <row r="2" spans="1:18" ht="52.4" customHeight="1" x14ac:dyDescent="0.35">
      <c r="A2" s="54"/>
      <c r="B2" s="54"/>
      <c r="C2" s="54"/>
      <c r="D2" s="54"/>
      <c r="E2" s="54"/>
      <c r="F2" s="54"/>
      <c r="G2" s="54"/>
      <c r="H2" s="54"/>
      <c r="I2" s="54"/>
    </row>
    <row r="3" spans="1:18" ht="17.5" customHeight="1" x14ac:dyDescent="0.35">
      <c r="A3" s="55" t="s">
        <v>0</v>
      </c>
      <c r="B3" s="55"/>
      <c r="C3" s="55"/>
      <c r="D3" s="55"/>
      <c r="E3" s="55"/>
      <c r="F3" s="55"/>
      <c r="G3" s="55"/>
      <c r="H3" s="55"/>
      <c r="I3" s="55"/>
    </row>
    <row r="4" spans="1:18" ht="17.5" customHeight="1" x14ac:dyDescent="0.35">
      <c r="B4" s="55" t="s">
        <v>55</v>
      </c>
      <c r="C4" s="55"/>
      <c r="D4" s="55"/>
      <c r="E4" s="55"/>
      <c r="F4" s="55"/>
      <c r="G4" s="55"/>
      <c r="H4" s="55"/>
    </row>
    <row r="5" spans="1:18" ht="45.65" customHeight="1" x14ac:dyDescent="0.35">
      <c r="A5" s="1"/>
      <c r="B5" s="1"/>
      <c r="C5" s="1"/>
      <c r="D5" s="1"/>
      <c r="E5" s="1"/>
      <c r="F5" s="1"/>
      <c r="G5" s="1"/>
      <c r="H5" s="1"/>
      <c r="I5" s="1"/>
      <c r="N5" s="28" t="s">
        <v>88</v>
      </c>
      <c r="O5" s="28" t="s">
        <v>81</v>
      </c>
      <c r="P5" s="28" t="s">
        <v>82</v>
      </c>
    </row>
    <row r="6" spans="1:18" ht="17.899999999999999" customHeight="1" x14ac:dyDescent="0.35">
      <c r="A6" s="18" t="s">
        <v>1</v>
      </c>
      <c r="B6" s="19" t="s">
        <v>2</v>
      </c>
      <c r="C6" s="19" t="s">
        <v>3</v>
      </c>
      <c r="D6" s="19" t="s">
        <v>83</v>
      </c>
      <c r="E6" s="19" t="s">
        <v>4</v>
      </c>
      <c r="F6" s="19" t="s">
        <v>75</v>
      </c>
      <c r="G6" s="19" t="s">
        <v>80</v>
      </c>
      <c r="H6" s="19" t="s">
        <v>5</v>
      </c>
      <c r="I6" s="19" t="s">
        <v>6</v>
      </c>
      <c r="J6" s="20" t="s">
        <v>72</v>
      </c>
      <c r="K6" s="21" t="s">
        <v>73</v>
      </c>
      <c r="M6" s="28" t="s">
        <v>13</v>
      </c>
      <c r="N6" s="29">
        <f>COUNTIF(I7:I40,"JARDIN")</f>
        <v>14</v>
      </c>
      <c r="O6" s="29">
        <v>6</v>
      </c>
      <c r="P6" s="29">
        <v>6</v>
      </c>
    </row>
    <row r="7" spans="1:18" ht="19.399999999999999" hidden="1" customHeight="1" x14ac:dyDescent="0.35">
      <c r="A7" s="11">
        <v>1</v>
      </c>
      <c r="B7" s="4" t="s">
        <v>11</v>
      </c>
      <c r="C7" s="4" t="s">
        <v>12</v>
      </c>
      <c r="D7" s="4" t="s">
        <v>84</v>
      </c>
      <c r="E7" s="2">
        <v>4</v>
      </c>
      <c r="F7" s="23">
        <v>43736</v>
      </c>
      <c r="G7" s="2" t="s">
        <v>76</v>
      </c>
      <c r="H7" s="2">
        <v>1064124929</v>
      </c>
      <c r="I7" s="4" t="s">
        <v>13</v>
      </c>
      <c r="J7" s="9">
        <v>23</v>
      </c>
      <c r="K7" s="12">
        <v>4</v>
      </c>
      <c r="M7" s="28" t="s">
        <v>37</v>
      </c>
      <c r="N7" s="29">
        <f>COUNTIF(I7:I40,"PRE-JARDIN")</f>
        <v>5</v>
      </c>
      <c r="O7" s="29">
        <v>2</v>
      </c>
      <c r="P7" s="29">
        <v>4</v>
      </c>
    </row>
    <row r="8" spans="1:18" ht="21.65" hidden="1" customHeight="1" x14ac:dyDescent="0.35">
      <c r="A8" s="11">
        <v>2</v>
      </c>
      <c r="B8" s="4" t="s">
        <v>14</v>
      </c>
      <c r="C8" s="4" t="s">
        <v>15</v>
      </c>
      <c r="D8" s="4" t="s">
        <v>85</v>
      </c>
      <c r="E8" s="2">
        <v>3</v>
      </c>
      <c r="F8" s="23">
        <v>43967</v>
      </c>
      <c r="G8" s="2" t="s">
        <v>76</v>
      </c>
      <c r="H8" s="2">
        <v>1064125499</v>
      </c>
      <c r="I8" s="4" t="s">
        <v>13</v>
      </c>
      <c r="J8" s="9">
        <v>25</v>
      </c>
      <c r="K8" s="12">
        <v>4</v>
      </c>
      <c r="M8" s="27" t="s">
        <v>74</v>
      </c>
      <c r="N8" s="29">
        <v>8</v>
      </c>
      <c r="O8" s="29">
        <v>5</v>
      </c>
      <c r="P8" s="29">
        <v>3</v>
      </c>
      <c r="R8" s="52"/>
    </row>
    <row r="9" spans="1:18" ht="16.5" hidden="1" customHeight="1" x14ac:dyDescent="0.35">
      <c r="A9" s="11">
        <v>3</v>
      </c>
      <c r="B9" s="4" t="s">
        <v>16</v>
      </c>
      <c r="C9" s="4" t="s">
        <v>17</v>
      </c>
      <c r="D9" s="4" t="s">
        <v>85</v>
      </c>
      <c r="E9" s="2">
        <v>4</v>
      </c>
      <c r="F9" s="23">
        <v>44129</v>
      </c>
      <c r="G9" s="2" t="s">
        <v>76</v>
      </c>
      <c r="H9" s="2">
        <v>1064124976</v>
      </c>
      <c r="I9" s="4" t="s">
        <v>13</v>
      </c>
      <c r="J9" s="9">
        <v>27</v>
      </c>
      <c r="K9" s="12">
        <v>6</v>
      </c>
      <c r="M9" s="28" t="s">
        <v>26</v>
      </c>
      <c r="N9" s="29">
        <f>COUNTIF(I10:I40,"PRIMERO")</f>
        <v>5</v>
      </c>
      <c r="O9" s="29">
        <v>2</v>
      </c>
      <c r="P9" s="29">
        <v>3</v>
      </c>
    </row>
    <row r="10" spans="1:18" ht="21.65" hidden="1" customHeight="1" x14ac:dyDescent="0.35">
      <c r="A10" s="11">
        <v>4</v>
      </c>
      <c r="B10" s="4" t="s">
        <v>18</v>
      </c>
      <c r="C10" s="4" t="s">
        <v>19</v>
      </c>
      <c r="D10" s="4" t="s">
        <v>85</v>
      </c>
      <c r="E10" s="2">
        <v>3</v>
      </c>
      <c r="F10" s="23">
        <v>43621</v>
      </c>
      <c r="G10" s="2" t="s">
        <v>76</v>
      </c>
      <c r="H10" s="2">
        <v>1064124626</v>
      </c>
      <c r="I10" s="4" t="s">
        <v>13</v>
      </c>
      <c r="J10" s="9">
        <v>26</v>
      </c>
      <c r="K10" s="12">
        <v>6</v>
      </c>
    </row>
    <row r="11" spans="1:18" ht="23.9" hidden="1" customHeight="1" x14ac:dyDescent="0.35">
      <c r="A11" s="11">
        <v>5</v>
      </c>
      <c r="B11" s="4" t="s">
        <v>20</v>
      </c>
      <c r="C11" s="4" t="s">
        <v>21</v>
      </c>
      <c r="D11" s="4" t="s">
        <v>84</v>
      </c>
      <c r="E11" s="2">
        <v>4</v>
      </c>
      <c r="F11" s="23">
        <v>43824</v>
      </c>
      <c r="G11" s="2" t="s">
        <v>76</v>
      </c>
      <c r="H11" s="2">
        <v>1064125150</v>
      </c>
      <c r="I11" s="4" t="s">
        <v>13</v>
      </c>
      <c r="J11" s="9">
        <v>28</v>
      </c>
      <c r="K11" s="12">
        <v>6</v>
      </c>
    </row>
    <row r="12" spans="1:18" ht="23.9" hidden="1" customHeight="1" x14ac:dyDescent="0.35">
      <c r="A12" s="11">
        <v>6</v>
      </c>
      <c r="B12" s="4" t="s">
        <v>29</v>
      </c>
      <c r="C12" s="4" t="s">
        <v>30</v>
      </c>
      <c r="D12" s="4" t="s">
        <v>84</v>
      </c>
      <c r="E12" s="2">
        <v>4</v>
      </c>
      <c r="F12" s="23">
        <v>43673</v>
      </c>
      <c r="G12" s="2" t="s">
        <v>76</v>
      </c>
      <c r="H12" s="2">
        <v>1064124786</v>
      </c>
      <c r="I12" s="4" t="s">
        <v>13</v>
      </c>
      <c r="J12" s="9">
        <v>28</v>
      </c>
      <c r="K12" s="12">
        <v>6</v>
      </c>
      <c r="M12" s="29" t="s">
        <v>87</v>
      </c>
      <c r="N12" s="28" t="s">
        <v>86</v>
      </c>
      <c r="O12" s="35" t="s">
        <v>81</v>
      </c>
      <c r="P12" s="35" t="s">
        <v>82</v>
      </c>
    </row>
    <row r="13" spans="1:18" ht="16.75" hidden="1" customHeight="1" x14ac:dyDescent="0.35">
      <c r="A13" s="11">
        <v>7</v>
      </c>
      <c r="B13" s="4" t="s">
        <v>31</v>
      </c>
      <c r="C13" s="4" t="s">
        <v>32</v>
      </c>
      <c r="D13" s="4" t="s">
        <v>84</v>
      </c>
      <c r="E13" s="2">
        <v>4</v>
      </c>
      <c r="F13" s="23">
        <v>43624</v>
      </c>
      <c r="G13" s="2" t="s">
        <v>76</v>
      </c>
      <c r="H13" s="2">
        <v>1064124739</v>
      </c>
      <c r="I13" s="4" t="s">
        <v>13</v>
      </c>
      <c r="J13" s="9">
        <v>27</v>
      </c>
      <c r="K13" s="12">
        <v>6</v>
      </c>
      <c r="M13" s="29">
        <v>4</v>
      </c>
      <c r="N13" s="28">
        <f>COUNTIF(K7:K40,"4")</f>
        <v>6</v>
      </c>
      <c r="O13" s="35">
        <v>3</v>
      </c>
      <c r="P13" s="35">
        <v>3</v>
      </c>
    </row>
    <row r="14" spans="1:18" ht="19.399999999999999" hidden="1" customHeight="1" x14ac:dyDescent="0.35">
      <c r="A14" s="11">
        <v>8</v>
      </c>
      <c r="B14" s="4" t="s">
        <v>40</v>
      </c>
      <c r="C14" s="4" t="s">
        <v>41</v>
      </c>
      <c r="D14" s="4" t="s">
        <v>85</v>
      </c>
      <c r="E14" s="2">
        <v>4</v>
      </c>
      <c r="F14" s="23">
        <v>43621</v>
      </c>
      <c r="G14" s="2" t="s">
        <v>76</v>
      </c>
      <c r="H14" s="2">
        <v>1064124631</v>
      </c>
      <c r="I14" s="4" t="s">
        <v>13</v>
      </c>
      <c r="J14" s="9">
        <v>26</v>
      </c>
      <c r="K14" s="12">
        <v>6</v>
      </c>
      <c r="M14" s="29">
        <v>6</v>
      </c>
      <c r="N14" s="27">
        <f>COUNTIF(K7:K41,"6")</f>
        <v>19</v>
      </c>
      <c r="O14" s="42">
        <v>11</v>
      </c>
      <c r="P14" s="42">
        <v>8</v>
      </c>
    </row>
    <row r="15" spans="1:18" ht="19.5" hidden="1" customHeight="1" x14ac:dyDescent="0.35">
      <c r="A15" s="11">
        <v>9</v>
      </c>
      <c r="B15" s="4" t="s">
        <v>46</v>
      </c>
      <c r="C15" s="4" t="s">
        <v>47</v>
      </c>
      <c r="D15" s="4" t="s">
        <v>84</v>
      </c>
      <c r="E15" s="2">
        <v>3</v>
      </c>
      <c r="F15" s="23">
        <v>43689</v>
      </c>
      <c r="G15" s="2" t="s">
        <v>76</v>
      </c>
      <c r="H15" s="2">
        <v>1137730116</v>
      </c>
      <c r="I15" s="4" t="s">
        <v>13</v>
      </c>
      <c r="J15" s="9">
        <v>26</v>
      </c>
      <c r="K15" s="12">
        <v>6</v>
      </c>
      <c r="M15" s="29">
        <v>8</v>
      </c>
      <c r="N15" s="28">
        <f>COUNTIF(K7:K42,"8")</f>
        <v>6</v>
      </c>
      <c r="O15" s="35">
        <v>2</v>
      </c>
      <c r="P15" s="35">
        <v>4</v>
      </c>
    </row>
    <row r="16" spans="1:18" ht="19.399999999999999" hidden="1" customHeight="1" x14ac:dyDescent="0.35">
      <c r="A16" s="11">
        <v>10</v>
      </c>
      <c r="B16" s="4" t="s">
        <v>65</v>
      </c>
      <c r="C16" s="4" t="s">
        <v>66</v>
      </c>
      <c r="D16" s="4" t="s">
        <v>84</v>
      </c>
      <c r="E16" s="3">
        <v>4</v>
      </c>
      <c r="F16" s="24">
        <v>43699</v>
      </c>
      <c r="G16" s="2" t="s">
        <v>76</v>
      </c>
      <c r="H16" s="5">
        <v>1064124837</v>
      </c>
      <c r="I16" s="4" t="s">
        <v>13</v>
      </c>
      <c r="J16" s="9">
        <v>26</v>
      </c>
      <c r="K16" s="12">
        <v>6</v>
      </c>
    </row>
    <row r="17" spans="1:14" ht="19.399999999999999" hidden="1" customHeight="1" x14ac:dyDescent="0.35">
      <c r="A17" s="11">
        <v>11</v>
      </c>
      <c r="B17" s="4" t="s">
        <v>70</v>
      </c>
      <c r="C17" s="4" t="s">
        <v>71</v>
      </c>
      <c r="D17" s="4" t="s">
        <v>85</v>
      </c>
      <c r="E17" s="3">
        <v>4</v>
      </c>
      <c r="F17" s="24">
        <v>43813</v>
      </c>
      <c r="G17" s="2" t="s">
        <v>76</v>
      </c>
      <c r="H17" s="5">
        <v>1064125191</v>
      </c>
      <c r="I17" s="4" t="s">
        <v>13</v>
      </c>
      <c r="J17" s="9">
        <v>26</v>
      </c>
      <c r="K17" s="12">
        <v>6</v>
      </c>
    </row>
    <row r="18" spans="1:14" ht="21.4" hidden="1" customHeight="1" x14ac:dyDescent="0.35">
      <c r="A18" s="11">
        <v>12</v>
      </c>
      <c r="B18" s="4" t="s">
        <v>35</v>
      </c>
      <c r="C18" s="4" t="s">
        <v>36</v>
      </c>
      <c r="D18" s="4" t="s">
        <v>84</v>
      </c>
      <c r="E18" s="2">
        <v>3</v>
      </c>
      <c r="F18" s="23" t="s">
        <v>79</v>
      </c>
      <c r="G18" s="2" t="s">
        <v>76</v>
      </c>
      <c r="H18" s="2">
        <v>1137730829</v>
      </c>
      <c r="I18" s="4" t="s">
        <v>37</v>
      </c>
      <c r="J18" s="9">
        <v>26</v>
      </c>
      <c r="K18" s="12">
        <v>4</v>
      </c>
      <c r="M18" s="29" t="s">
        <v>89</v>
      </c>
      <c r="N18" s="28" t="s">
        <v>86</v>
      </c>
    </row>
    <row r="19" spans="1:14" ht="16.75" hidden="1" customHeight="1" x14ac:dyDescent="0.35">
      <c r="A19" s="11">
        <v>13</v>
      </c>
      <c r="B19" s="4" t="s">
        <v>38</v>
      </c>
      <c r="C19" s="4" t="s">
        <v>39</v>
      </c>
      <c r="D19" s="4" t="s">
        <v>84</v>
      </c>
      <c r="E19" s="2">
        <v>3</v>
      </c>
      <c r="F19" s="23">
        <v>44007</v>
      </c>
      <c r="G19" s="2" t="s">
        <v>76</v>
      </c>
      <c r="H19" s="2">
        <v>1064126085</v>
      </c>
      <c r="I19" s="4" t="s">
        <v>37</v>
      </c>
      <c r="J19" s="9">
        <v>26</v>
      </c>
      <c r="K19" s="12">
        <v>6</v>
      </c>
      <c r="M19" s="29">
        <v>23</v>
      </c>
      <c r="N19" s="28">
        <f>COUNTIF(J7:J40,"23")</f>
        <v>2</v>
      </c>
    </row>
    <row r="20" spans="1:14" ht="17.149999999999999" hidden="1" customHeight="1" x14ac:dyDescent="0.35">
      <c r="A20" s="11">
        <v>14</v>
      </c>
      <c r="B20" s="4" t="s">
        <v>52</v>
      </c>
      <c r="C20" s="4" t="s">
        <v>53</v>
      </c>
      <c r="D20" s="4" t="s">
        <v>84</v>
      </c>
      <c r="E20" s="2">
        <v>3</v>
      </c>
      <c r="F20" s="23">
        <v>44314</v>
      </c>
      <c r="G20" s="2" t="s">
        <v>76</v>
      </c>
      <c r="H20" s="2">
        <v>1064126525</v>
      </c>
      <c r="I20" s="4" t="s">
        <v>37</v>
      </c>
      <c r="J20" s="9">
        <v>26</v>
      </c>
      <c r="K20" s="12">
        <v>4</v>
      </c>
      <c r="M20" s="29">
        <v>24</v>
      </c>
      <c r="N20" s="28">
        <f>COUNTIF(J7:J41,"24")</f>
        <v>1</v>
      </c>
    </row>
    <row r="21" spans="1:14" ht="16.75" hidden="1" customHeight="1" x14ac:dyDescent="0.35">
      <c r="A21" s="11">
        <v>15</v>
      </c>
      <c r="B21" s="4" t="s">
        <v>62</v>
      </c>
      <c r="C21" s="4" t="s">
        <v>54</v>
      </c>
      <c r="D21" s="4" t="s">
        <v>85</v>
      </c>
      <c r="E21" s="3">
        <v>3</v>
      </c>
      <c r="F21" s="24">
        <v>44165</v>
      </c>
      <c r="G21" s="2" t="s">
        <v>76</v>
      </c>
      <c r="H21" s="5">
        <v>1064126079</v>
      </c>
      <c r="I21" s="4" t="s">
        <v>37</v>
      </c>
      <c r="J21" s="9">
        <v>27</v>
      </c>
      <c r="K21" s="12">
        <v>6</v>
      </c>
      <c r="M21" s="29">
        <v>25</v>
      </c>
      <c r="N21" s="28">
        <f>COUNTIF(J7:J42,"25")</f>
        <v>2</v>
      </c>
    </row>
    <row r="22" spans="1:14" ht="21.4" hidden="1" customHeight="1" x14ac:dyDescent="0.35">
      <c r="A22" s="11">
        <v>16</v>
      </c>
      <c r="B22" s="4" t="s">
        <v>127</v>
      </c>
      <c r="C22" s="4" t="s">
        <v>128</v>
      </c>
      <c r="D22" s="4" t="s">
        <v>85</v>
      </c>
      <c r="E22" s="3">
        <v>4</v>
      </c>
      <c r="F22" s="24">
        <v>43844</v>
      </c>
      <c r="G22" s="2" t="s">
        <v>76</v>
      </c>
      <c r="H22" s="5">
        <v>1066304056</v>
      </c>
      <c r="I22" s="4" t="s">
        <v>13</v>
      </c>
      <c r="J22" s="9">
        <v>26</v>
      </c>
      <c r="K22" s="12">
        <v>4</v>
      </c>
      <c r="M22" s="29">
        <v>26</v>
      </c>
      <c r="N22" s="28">
        <f>COUNTIF(J7:J43,"26")</f>
        <v>11</v>
      </c>
    </row>
    <row r="23" spans="1:14" ht="18.75" hidden="1" customHeight="1" x14ac:dyDescent="0.35">
      <c r="A23" s="11">
        <v>17</v>
      </c>
      <c r="B23" s="4" t="s">
        <v>69</v>
      </c>
      <c r="C23" s="4" t="s">
        <v>78</v>
      </c>
      <c r="D23" s="4" t="s">
        <v>85</v>
      </c>
      <c r="E23" s="3">
        <v>3</v>
      </c>
      <c r="F23" s="24">
        <v>44125</v>
      </c>
      <c r="G23" s="2" t="s">
        <v>76</v>
      </c>
      <c r="H23" s="5">
        <v>1064125976</v>
      </c>
      <c r="I23" s="4" t="s">
        <v>37</v>
      </c>
      <c r="J23" s="9">
        <v>23</v>
      </c>
      <c r="K23" s="12">
        <v>6</v>
      </c>
      <c r="M23" s="29">
        <v>27</v>
      </c>
      <c r="N23" s="28">
        <f>COUNTIF(J7:J44,"27")</f>
        <v>6</v>
      </c>
    </row>
    <row r="24" spans="1:14" ht="16.75" customHeight="1" x14ac:dyDescent="0.35">
      <c r="A24" s="11">
        <v>18</v>
      </c>
      <c r="B24" s="4" t="s">
        <v>24</v>
      </c>
      <c r="C24" s="4" t="s">
        <v>25</v>
      </c>
      <c r="D24" s="4" t="s">
        <v>84</v>
      </c>
      <c r="E24" s="2">
        <v>5</v>
      </c>
      <c r="F24" s="23">
        <v>42911</v>
      </c>
      <c r="G24" s="2" t="s">
        <v>76</v>
      </c>
      <c r="H24" s="2">
        <v>1064122881</v>
      </c>
      <c r="I24" s="4" t="s">
        <v>26</v>
      </c>
      <c r="J24" s="9">
        <v>29</v>
      </c>
      <c r="K24" s="12">
        <v>8</v>
      </c>
      <c r="M24" s="29">
        <v>28</v>
      </c>
      <c r="N24" s="28">
        <f>COUNTIF(J7:J45,"28")</f>
        <v>4</v>
      </c>
    </row>
    <row r="25" spans="1:14" ht="19.399999999999999" customHeight="1" x14ac:dyDescent="0.35">
      <c r="A25" s="11">
        <v>19</v>
      </c>
      <c r="B25" s="4" t="s">
        <v>27</v>
      </c>
      <c r="C25" s="4" t="s">
        <v>28</v>
      </c>
      <c r="D25" s="4" t="s">
        <v>84</v>
      </c>
      <c r="E25" s="2">
        <v>7</v>
      </c>
      <c r="F25" s="23">
        <v>42564</v>
      </c>
      <c r="G25" s="2" t="s">
        <v>76</v>
      </c>
      <c r="H25" s="2">
        <v>1137728135</v>
      </c>
      <c r="I25" s="4" t="s">
        <v>26</v>
      </c>
      <c r="J25" s="10">
        <v>29</v>
      </c>
      <c r="K25" s="12">
        <v>8</v>
      </c>
      <c r="M25" s="29">
        <v>29</v>
      </c>
      <c r="N25" s="28">
        <f>COUNTIF(J7:J46,"29")</f>
        <v>4</v>
      </c>
    </row>
    <row r="26" spans="1:14" ht="19.5" customHeight="1" x14ac:dyDescent="0.35">
      <c r="A26" s="11">
        <v>20</v>
      </c>
      <c r="B26" s="4" t="s">
        <v>42</v>
      </c>
      <c r="C26" s="4" t="s">
        <v>43</v>
      </c>
      <c r="D26" s="4" t="s">
        <v>84</v>
      </c>
      <c r="E26" s="2">
        <v>6</v>
      </c>
      <c r="F26" s="23">
        <v>42850</v>
      </c>
      <c r="G26" s="2" t="s">
        <v>76</v>
      </c>
      <c r="H26" s="2">
        <v>1064122174</v>
      </c>
      <c r="I26" s="4" t="s">
        <v>26</v>
      </c>
      <c r="J26" s="9">
        <v>32</v>
      </c>
      <c r="K26" s="12">
        <v>8</v>
      </c>
      <c r="M26" s="29">
        <v>32</v>
      </c>
      <c r="N26" s="28">
        <v>1</v>
      </c>
    </row>
    <row r="27" spans="1:14" ht="19.399999999999999" customHeight="1" x14ac:dyDescent="0.35">
      <c r="A27" s="11">
        <v>21</v>
      </c>
      <c r="B27" s="4" t="s">
        <v>44</v>
      </c>
      <c r="C27" s="4" t="s">
        <v>45</v>
      </c>
      <c r="D27" s="4" t="s">
        <v>85</v>
      </c>
      <c r="E27" s="2">
        <v>5</v>
      </c>
      <c r="F27" s="23">
        <v>42893</v>
      </c>
      <c r="G27" s="2" t="s">
        <v>76</v>
      </c>
      <c r="H27" s="2">
        <v>1064122738</v>
      </c>
      <c r="I27" s="4" t="s">
        <v>26</v>
      </c>
      <c r="J27" s="9">
        <v>28</v>
      </c>
      <c r="K27" s="12">
        <v>8</v>
      </c>
    </row>
    <row r="28" spans="1:14" ht="19.399999999999999" customHeight="1" x14ac:dyDescent="0.35">
      <c r="A28" s="11">
        <v>22</v>
      </c>
      <c r="B28" s="4" t="s">
        <v>48</v>
      </c>
      <c r="C28" s="4" t="s">
        <v>49</v>
      </c>
      <c r="D28" s="4" t="s">
        <v>85</v>
      </c>
      <c r="E28" s="2">
        <v>5</v>
      </c>
      <c r="F28" s="23">
        <v>43189</v>
      </c>
      <c r="G28" s="2" t="s">
        <v>76</v>
      </c>
      <c r="H28" s="2">
        <v>1064123363</v>
      </c>
      <c r="I28" s="4" t="s">
        <v>26</v>
      </c>
      <c r="J28" s="9">
        <v>28</v>
      </c>
      <c r="K28" s="12">
        <v>6</v>
      </c>
    </row>
    <row r="29" spans="1:14" ht="29.5" hidden="1" customHeight="1" x14ac:dyDescent="0.35">
      <c r="A29" s="11">
        <v>23</v>
      </c>
      <c r="B29" s="4" t="s">
        <v>7</v>
      </c>
      <c r="C29" s="4" t="s">
        <v>8</v>
      </c>
      <c r="D29" s="4" t="s">
        <v>84</v>
      </c>
      <c r="E29" s="2">
        <v>5</v>
      </c>
      <c r="F29" s="22">
        <v>43452</v>
      </c>
      <c r="G29" s="2" t="s">
        <v>76</v>
      </c>
      <c r="H29" s="2">
        <v>1064124208</v>
      </c>
      <c r="I29" s="4" t="s">
        <v>74</v>
      </c>
      <c r="J29" s="9">
        <v>29</v>
      </c>
      <c r="K29" s="12">
        <v>8</v>
      </c>
    </row>
    <row r="30" spans="1:14" hidden="1" x14ac:dyDescent="0.35">
      <c r="A30" s="11">
        <v>24</v>
      </c>
      <c r="B30" s="4" t="s">
        <v>9</v>
      </c>
      <c r="C30" s="4" t="s">
        <v>10</v>
      </c>
      <c r="D30" s="4" t="s">
        <v>85</v>
      </c>
      <c r="E30" s="2">
        <v>3</v>
      </c>
      <c r="F30" s="23">
        <v>43425</v>
      </c>
      <c r="G30" s="2" t="s">
        <v>76</v>
      </c>
      <c r="H30" s="2">
        <v>1030198792</v>
      </c>
      <c r="I30" s="4" t="s">
        <v>74</v>
      </c>
      <c r="J30" s="9">
        <v>24</v>
      </c>
      <c r="K30" s="12">
        <v>6</v>
      </c>
    </row>
    <row r="31" spans="1:14" hidden="1" x14ac:dyDescent="0.35">
      <c r="A31" s="11">
        <v>25</v>
      </c>
      <c r="B31" s="3" t="s">
        <v>56</v>
      </c>
      <c r="C31" s="3" t="s">
        <v>57</v>
      </c>
      <c r="D31" s="3" t="s">
        <v>85</v>
      </c>
      <c r="E31" s="3">
        <v>3</v>
      </c>
      <c r="F31" s="24">
        <v>43860</v>
      </c>
      <c r="G31" s="2" t="s">
        <v>76</v>
      </c>
      <c r="H31" s="3">
        <v>1064125310</v>
      </c>
      <c r="I31" s="4" t="s">
        <v>74</v>
      </c>
      <c r="J31" s="9">
        <v>27</v>
      </c>
      <c r="K31" s="12">
        <v>6</v>
      </c>
    </row>
    <row r="32" spans="1:14" hidden="1" x14ac:dyDescent="0.35">
      <c r="A32" s="11">
        <v>26</v>
      </c>
      <c r="B32" s="4" t="s">
        <v>22</v>
      </c>
      <c r="C32" s="4" t="s">
        <v>23</v>
      </c>
      <c r="D32" s="4" t="s">
        <v>85</v>
      </c>
      <c r="E32" s="2">
        <v>4</v>
      </c>
      <c r="F32" s="23">
        <v>43505</v>
      </c>
      <c r="G32" s="2" t="s">
        <v>76</v>
      </c>
      <c r="H32" s="2">
        <v>1064124301</v>
      </c>
      <c r="I32" s="4" t="s">
        <v>74</v>
      </c>
      <c r="J32" s="9">
        <v>26</v>
      </c>
      <c r="K32" s="12">
        <v>6</v>
      </c>
    </row>
    <row r="33" spans="1:11" hidden="1" x14ac:dyDescent="0.35">
      <c r="A33" s="11">
        <v>27</v>
      </c>
      <c r="B33" s="4" t="s">
        <v>33</v>
      </c>
      <c r="C33" s="4" t="s">
        <v>34</v>
      </c>
      <c r="D33" s="4" t="s">
        <v>85</v>
      </c>
      <c r="E33" s="2">
        <v>4</v>
      </c>
      <c r="F33" s="23">
        <v>43584</v>
      </c>
      <c r="G33" s="2" t="s">
        <v>76</v>
      </c>
      <c r="H33" s="2">
        <v>1064124546</v>
      </c>
      <c r="I33" s="4" t="s">
        <v>74</v>
      </c>
      <c r="J33" s="9">
        <v>27</v>
      </c>
      <c r="K33" s="12">
        <v>6</v>
      </c>
    </row>
    <row r="34" spans="1:11" hidden="1" x14ac:dyDescent="0.35">
      <c r="A34" s="11">
        <v>28</v>
      </c>
      <c r="B34" s="3" t="s">
        <v>124</v>
      </c>
      <c r="C34" s="3" t="s">
        <v>123</v>
      </c>
      <c r="D34" s="3" t="s">
        <v>84</v>
      </c>
      <c r="E34" s="3">
        <v>4</v>
      </c>
      <c r="F34" s="24">
        <v>43540</v>
      </c>
      <c r="G34" s="2" t="s">
        <v>76</v>
      </c>
      <c r="H34" s="3">
        <v>1137729744</v>
      </c>
      <c r="I34" s="4" t="s">
        <v>74</v>
      </c>
      <c r="J34" s="9">
        <v>26</v>
      </c>
      <c r="K34" s="12">
        <v>6</v>
      </c>
    </row>
    <row r="35" spans="1:11" hidden="1" x14ac:dyDescent="0.35">
      <c r="A35" s="11">
        <v>29</v>
      </c>
      <c r="B35" s="4" t="s">
        <v>63</v>
      </c>
      <c r="C35" s="4" t="s">
        <v>64</v>
      </c>
      <c r="D35" s="4" t="s">
        <v>85</v>
      </c>
      <c r="E35" s="3">
        <v>4</v>
      </c>
      <c r="F35" s="24">
        <v>43509</v>
      </c>
      <c r="G35" s="2" t="s">
        <v>76</v>
      </c>
      <c r="H35" s="5">
        <v>1064124324</v>
      </c>
      <c r="I35" s="4" t="s">
        <v>74</v>
      </c>
      <c r="J35" s="9">
        <v>27</v>
      </c>
      <c r="K35" s="12">
        <v>8</v>
      </c>
    </row>
    <row r="36" spans="1:11" hidden="1" x14ac:dyDescent="0.35">
      <c r="A36" s="11">
        <v>30</v>
      </c>
      <c r="B36" s="13" t="s">
        <v>125</v>
      </c>
      <c r="C36" s="13" t="s">
        <v>126</v>
      </c>
      <c r="D36" s="13" t="s">
        <v>84</v>
      </c>
      <c r="E36" s="14">
        <v>4</v>
      </c>
      <c r="F36" s="25">
        <v>44158</v>
      </c>
      <c r="G36" s="15" t="s">
        <v>76</v>
      </c>
      <c r="H36" s="16">
        <v>1064125146</v>
      </c>
      <c r="I36" s="4" t="s">
        <v>13</v>
      </c>
      <c r="J36" s="10">
        <v>29</v>
      </c>
      <c r="K36" s="17">
        <v>6</v>
      </c>
    </row>
    <row r="37" spans="1:11" x14ac:dyDescent="0.35">
      <c r="A37" s="6"/>
      <c r="B37" s="6"/>
      <c r="C37" s="6"/>
      <c r="D37" s="6"/>
      <c r="E37" s="6"/>
      <c r="F37" s="6"/>
      <c r="G37" s="6"/>
      <c r="H37" s="6"/>
      <c r="I37" s="6"/>
    </row>
    <row r="38" spans="1:11" x14ac:dyDescent="0.35">
      <c r="A38" s="6"/>
      <c r="B38" s="6"/>
      <c r="C38" s="6"/>
      <c r="D38" s="6"/>
      <c r="E38" s="6"/>
      <c r="F38" s="6"/>
      <c r="G38" s="6"/>
      <c r="H38" s="6"/>
      <c r="I38" s="6"/>
    </row>
    <row r="39" spans="1:11" x14ac:dyDescent="0.35">
      <c r="A39" s="6"/>
      <c r="B39" s="6"/>
      <c r="C39" s="6"/>
      <c r="D39" s="6"/>
      <c r="E39" s="6"/>
      <c r="F39" s="6"/>
      <c r="G39" s="6"/>
      <c r="H39" s="6"/>
      <c r="I39" s="6"/>
    </row>
    <row r="40" spans="1:11" ht="19.399999999999999" customHeight="1" x14ac:dyDescent="0.35">
      <c r="A40" s="2"/>
      <c r="B40" s="7" t="s">
        <v>50</v>
      </c>
      <c r="C40" s="7" t="s">
        <v>51</v>
      </c>
      <c r="D40" s="7" t="s">
        <v>85</v>
      </c>
      <c r="E40" s="2">
        <v>4</v>
      </c>
      <c r="F40" s="26">
        <v>43839</v>
      </c>
      <c r="G40" s="2" t="s">
        <v>77</v>
      </c>
      <c r="H40" s="2">
        <v>1064125194</v>
      </c>
      <c r="I40" s="4" t="s">
        <v>13</v>
      </c>
      <c r="J40" s="9">
        <v>25</v>
      </c>
      <c r="K40" s="8">
        <v>4</v>
      </c>
    </row>
    <row r="41" spans="1:11" x14ac:dyDescent="0.35">
      <c r="A41" s="6"/>
      <c r="B41" s="6"/>
      <c r="C41" s="6"/>
      <c r="D41" s="6"/>
      <c r="E41" s="6"/>
      <c r="F41" s="6"/>
      <c r="G41" s="6"/>
      <c r="H41" s="6"/>
      <c r="I41" s="6"/>
    </row>
  </sheetData>
  <mergeCells count="4">
    <mergeCell ref="A1:I1"/>
    <mergeCell ref="A2:I2"/>
    <mergeCell ref="A3:I3"/>
    <mergeCell ref="B4:H4"/>
  </mergeCells>
  <pageMargins left="0.7" right="0.7" top="0.75" bottom="0.75" header="0.3" footer="0.3"/>
  <pageSetup orientation="portrait" horizontalDpi="4294967293" verticalDpi="0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D722B-5049-44F2-AD98-D0137640BA03}">
  <dimension ref="A1:F32"/>
  <sheetViews>
    <sheetView workbookViewId="0">
      <selection activeCell="C1" sqref="C1"/>
    </sheetView>
  </sheetViews>
  <sheetFormatPr baseColWidth="10" defaultRowHeight="14.5" x14ac:dyDescent="0.35"/>
  <cols>
    <col min="1" max="1" width="9.81640625" customWidth="1"/>
    <col min="2" max="2" width="30.54296875" customWidth="1"/>
    <col min="3" max="3" width="24.81640625" customWidth="1"/>
    <col min="4" max="4" width="10.36328125" bestFit="1" customWidth="1"/>
    <col min="5" max="5" width="15.81640625" customWidth="1"/>
    <col min="6" max="6" width="21" bestFit="1" customWidth="1"/>
  </cols>
  <sheetData>
    <row r="1" spans="1:6" x14ac:dyDescent="0.35">
      <c r="A1" s="18" t="s">
        <v>1</v>
      </c>
      <c r="B1" s="19" t="s">
        <v>2</v>
      </c>
      <c r="C1" s="19" t="s">
        <v>3</v>
      </c>
      <c r="D1" s="19" t="s">
        <v>83</v>
      </c>
      <c r="E1" s="19" t="s">
        <v>6</v>
      </c>
      <c r="F1" s="21" t="s">
        <v>73</v>
      </c>
    </row>
    <row r="2" spans="1:6" x14ac:dyDescent="0.35">
      <c r="A2" s="11">
        <v>1</v>
      </c>
      <c r="B2" s="4" t="s">
        <v>11</v>
      </c>
      <c r="C2" s="4" t="s">
        <v>12</v>
      </c>
      <c r="D2" s="4" t="s">
        <v>84</v>
      </c>
      <c r="E2" s="4" t="s">
        <v>13</v>
      </c>
      <c r="F2" s="12">
        <v>4</v>
      </c>
    </row>
    <row r="3" spans="1:6" x14ac:dyDescent="0.35">
      <c r="A3" s="11">
        <v>2</v>
      </c>
      <c r="B3" s="4" t="s">
        <v>14</v>
      </c>
      <c r="C3" s="4" t="s">
        <v>15</v>
      </c>
      <c r="D3" s="4" t="s">
        <v>85</v>
      </c>
      <c r="E3" s="4" t="s">
        <v>13</v>
      </c>
      <c r="F3" s="12">
        <v>4</v>
      </c>
    </row>
    <row r="4" spans="1:6" x14ac:dyDescent="0.35">
      <c r="A4" s="11">
        <v>3</v>
      </c>
      <c r="B4" s="4" t="s">
        <v>16</v>
      </c>
      <c r="C4" s="4" t="s">
        <v>17</v>
      </c>
      <c r="D4" s="4" t="s">
        <v>85</v>
      </c>
      <c r="E4" s="4" t="s">
        <v>13</v>
      </c>
      <c r="F4" s="12">
        <v>6</v>
      </c>
    </row>
    <row r="5" spans="1:6" x14ac:dyDescent="0.35">
      <c r="A5" s="11">
        <v>4</v>
      </c>
      <c r="B5" s="4" t="s">
        <v>18</v>
      </c>
      <c r="C5" s="4" t="s">
        <v>19</v>
      </c>
      <c r="D5" s="4" t="s">
        <v>85</v>
      </c>
      <c r="E5" s="4" t="s">
        <v>13</v>
      </c>
      <c r="F5" s="12">
        <v>6</v>
      </c>
    </row>
    <row r="6" spans="1:6" x14ac:dyDescent="0.35">
      <c r="A6" s="11">
        <v>5</v>
      </c>
      <c r="B6" s="4" t="s">
        <v>20</v>
      </c>
      <c r="C6" s="4" t="s">
        <v>21</v>
      </c>
      <c r="D6" s="4" t="s">
        <v>84</v>
      </c>
      <c r="E6" s="4" t="s">
        <v>13</v>
      </c>
      <c r="F6" s="12">
        <v>6</v>
      </c>
    </row>
    <row r="7" spans="1:6" x14ac:dyDescent="0.35">
      <c r="A7" s="11">
        <v>6</v>
      </c>
      <c r="B7" s="4" t="s">
        <v>29</v>
      </c>
      <c r="C7" s="4" t="s">
        <v>30</v>
      </c>
      <c r="D7" s="4" t="s">
        <v>84</v>
      </c>
      <c r="E7" s="4" t="s">
        <v>13</v>
      </c>
      <c r="F7" s="12">
        <v>6</v>
      </c>
    </row>
    <row r="8" spans="1:6" x14ac:dyDescent="0.35">
      <c r="A8" s="11">
        <v>7</v>
      </c>
      <c r="B8" s="4" t="s">
        <v>31</v>
      </c>
      <c r="C8" s="4" t="s">
        <v>32</v>
      </c>
      <c r="D8" s="4" t="s">
        <v>84</v>
      </c>
      <c r="E8" s="4" t="s">
        <v>13</v>
      </c>
      <c r="F8" s="12">
        <v>6</v>
      </c>
    </row>
    <row r="9" spans="1:6" x14ac:dyDescent="0.35">
      <c r="A9" s="11">
        <v>8</v>
      </c>
      <c r="B9" s="4" t="s">
        <v>40</v>
      </c>
      <c r="C9" s="4" t="s">
        <v>41</v>
      </c>
      <c r="D9" s="4" t="s">
        <v>85</v>
      </c>
      <c r="E9" s="4" t="s">
        <v>13</v>
      </c>
      <c r="F9" s="12">
        <v>6</v>
      </c>
    </row>
    <row r="10" spans="1:6" x14ac:dyDescent="0.35">
      <c r="A10" s="11">
        <v>9</v>
      </c>
      <c r="B10" s="4" t="s">
        <v>46</v>
      </c>
      <c r="C10" s="4" t="s">
        <v>47</v>
      </c>
      <c r="D10" s="4" t="s">
        <v>84</v>
      </c>
      <c r="E10" s="4" t="s">
        <v>13</v>
      </c>
      <c r="F10" s="12">
        <v>6</v>
      </c>
    </row>
    <row r="11" spans="1:6" x14ac:dyDescent="0.35">
      <c r="A11" s="11">
        <v>10</v>
      </c>
      <c r="B11" s="4" t="s">
        <v>65</v>
      </c>
      <c r="C11" s="4" t="s">
        <v>66</v>
      </c>
      <c r="D11" s="4" t="s">
        <v>84</v>
      </c>
      <c r="E11" s="4" t="s">
        <v>13</v>
      </c>
      <c r="F11" s="12">
        <v>6</v>
      </c>
    </row>
    <row r="12" spans="1:6" x14ac:dyDescent="0.35">
      <c r="A12" s="11">
        <v>11</v>
      </c>
      <c r="B12" s="4" t="s">
        <v>70</v>
      </c>
      <c r="C12" s="4" t="s">
        <v>71</v>
      </c>
      <c r="D12" s="4" t="s">
        <v>85</v>
      </c>
      <c r="E12" s="4" t="s">
        <v>13</v>
      </c>
      <c r="F12" s="12">
        <v>6</v>
      </c>
    </row>
    <row r="13" spans="1:6" x14ac:dyDescent="0.35">
      <c r="A13" s="11">
        <v>12</v>
      </c>
      <c r="B13" s="4" t="s">
        <v>35</v>
      </c>
      <c r="C13" s="4" t="s">
        <v>36</v>
      </c>
      <c r="D13" s="4" t="s">
        <v>84</v>
      </c>
      <c r="E13" s="4" t="s">
        <v>37</v>
      </c>
      <c r="F13" s="12">
        <v>4</v>
      </c>
    </row>
    <row r="14" spans="1:6" x14ac:dyDescent="0.35">
      <c r="A14" s="11">
        <v>13</v>
      </c>
      <c r="B14" s="4" t="s">
        <v>38</v>
      </c>
      <c r="C14" s="4" t="s">
        <v>39</v>
      </c>
      <c r="D14" s="4" t="s">
        <v>84</v>
      </c>
      <c r="E14" s="4" t="s">
        <v>37</v>
      </c>
      <c r="F14" s="12">
        <v>6</v>
      </c>
    </row>
    <row r="15" spans="1:6" x14ac:dyDescent="0.35">
      <c r="A15" s="11">
        <v>14</v>
      </c>
      <c r="B15" s="4" t="s">
        <v>52</v>
      </c>
      <c r="C15" s="4" t="s">
        <v>53</v>
      </c>
      <c r="D15" s="4" t="s">
        <v>84</v>
      </c>
      <c r="E15" s="4" t="s">
        <v>37</v>
      </c>
      <c r="F15" s="12">
        <v>4</v>
      </c>
    </row>
    <row r="16" spans="1:6" x14ac:dyDescent="0.35">
      <c r="A16" s="11">
        <v>15</v>
      </c>
      <c r="B16" s="4" t="s">
        <v>62</v>
      </c>
      <c r="C16" s="4" t="s">
        <v>54</v>
      </c>
      <c r="D16" s="4" t="s">
        <v>85</v>
      </c>
      <c r="E16" s="4" t="s">
        <v>37</v>
      </c>
      <c r="F16" s="12">
        <v>6</v>
      </c>
    </row>
    <row r="17" spans="1:6" x14ac:dyDescent="0.35">
      <c r="A17" s="11">
        <v>16</v>
      </c>
      <c r="B17" s="4" t="s">
        <v>61</v>
      </c>
      <c r="C17" s="4" t="s">
        <v>60</v>
      </c>
      <c r="D17" s="4" t="s">
        <v>84</v>
      </c>
      <c r="E17" s="4" t="s">
        <v>37</v>
      </c>
      <c r="F17" s="12">
        <v>4</v>
      </c>
    </row>
    <row r="18" spans="1:6" x14ac:dyDescent="0.35">
      <c r="A18" s="11">
        <v>17</v>
      </c>
      <c r="B18" s="4" t="s">
        <v>69</v>
      </c>
      <c r="C18" s="4" t="s">
        <v>78</v>
      </c>
      <c r="D18" s="4" t="s">
        <v>85</v>
      </c>
      <c r="E18" s="4" t="s">
        <v>37</v>
      </c>
      <c r="F18" s="12">
        <v>6</v>
      </c>
    </row>
    <row r="19" spans="1:6" x14ac:dyDescent="0.35">
      <c r="A19" s="11">
        <v>18</v>
      </c>
      <c r="B19" s="4" t="s">
        <v>24</v>
      </c>
      <c r="C19" s="4" t="s">
        <v>25</v>
      </c>
      <c r="D19" s="4" t="s">
        <v>84</v>
      </c>
      <c r="E19" s="4" t="s">
        <v>26</v>
      </c>
      <c r="F19" s="12">
        <v>8</v>
      </c>
    </row>
    <row r="20" spans="1:6" x14ac:dyDescent="0.35">
      <c r="A20" s="11">
        <v>19</v>
      </c>
      <c r="B20" s="4" t="s">
        <v>27</v>
      </c>
      <c r="C20" s="4" t="s">
        <v>28</v>
      </c>
      <c r="D20" s="4" t="s">
        <v>84</v>
      </c>
      <c r="E20" s="4" t="s">
        <v>26</v>
      </c>
      <c r="F20" s="12">
        <v>8</v>
      </c>
    </row>
    <row r="21" spans="1:6" x14ac:dyDescent="0.35">
      <c r="A21" s="11">
        <v>20</v>
      </c>
      <c r="B21" s="4" t="s">
        <v>42</v>
      </c>
      <c r="C21" s="4" t="s">
        <v>43</v>
      </c>
      <c r="D21" s="4" t="s">
        <v>84</v>
      </c>
      <c r="E21" s="4" t="s">
        <v>26</v>
      </c>
      <c r="F21" s="12">
        <v>8</v>
      </c>
    </row>
    <row r="22" spans="1:6" x14ac:dyDescent="0.35">
      <c r="A22" s="11">
        <v>21</v>
      </c>
      <c r="B22" s="4" t="s">
        <v>44</v>
      </c>
      <c r="C22" s="4" t="s">
        <v>45</v>
      </c>
      <c r="D22" s="4" t="s">
        <v>85</v>
      </c>
      <c r="E22" s="4" t="s">
        <v>26</v>
      </c>
      <c r="F22" s="12">
        <v>8</v>
      </c>
    </row>
    <row r="23" spans="1:6" x14ac:dyDescent="0.35">
      <c r="A23" s="11">
        <v>22</v>
      </c>
      <c r="B23" s="4" t="s">
        <v>48</v>
      </c>
      <c r="C23" s="4" t="s">
        <v>49</v>
      </c>
      <c r="D23" s="4" t="s">
        <v>85</v>
      </c>
      <c r="E23" s="4" t="s">
        <v>26</v>
      </c>
      <c r="F23" s="12">
        <v>6</v>
      </c>
    </row>
    <row r="24" spans="1:6" x14ac:dyDescent="0.35">
      <c r="A24" s="11">
        <v>23</v>
      </c>
      <c r="B24" s="4" t="s">
        <v>7</v>
      </c>
      <c r="C24" s="4" t="s">
        <v>8</v>
      </c>
      <c r="D24" s="4" t="s">
        <v>84</v>
      </c>
      <c r="E24" s="4" t="s">
        <v>74</v>
      </c>
      <c r="F24" s="12">
        <v>8</v>
      </c>
    </row>
    <row r="25" spans="1:6" x14ac:dyDescent="0.35">
      <c r="A25" s="11">
        <v>24</v>
      </c>
      <c r="B25" s="4" t="s">
        <v>9</v>
      </c>
      <c r="C25" s="4" t="s">
        <v>10</v>
      </c>
      <c r="D25" s="4" t="s">
        <v>85</v>
      </c>
      <c r="E25" s="4" t="s">
        <v>74</v>
      </c>
      <c r="F25" s="12">
        <v>6</v>
      </c>
    </row>
    <row r="26" spans="1:6" x14ac:dyDescent="0.35">
      <c r="A26" s="11">
        <v>25</v>
      </c>
      <c r="B26" s="3" t="s">
        <v>56</v>
      </c>
      <c r="C26" s="3" t="s">
        <v>57</v>
      </c>
      <c r="D26" s="3" t="s">
        <v>85</v>
      </c>
      <c r="E26" s="4" t="s">
        <v>74</v>
      </c>
      <c r="F26" s="12">
        <v>6</v>
      </c>
    </row>
    <row r="27" spans="1:6" x14ac:dyDescent="0.35">
      <c r="A27" s="11">
        <v>26</v>
      </c>
      <c r="B27" s="4" t="s">
        <v>22</v>
      </c>
      <c r="C27" s="4" t="s">
        <v>23</v>
      </c>
      <c r="D27" s="4" t="s">
        <v>85</v>
      </c>
      <c r="E27" s="4" t="s">
        <v>74</v>
      </c>
      <c r="F27" s="12">
        <v>6</v>
      </c>
    </row>
    <row r="28" spans="1:6" x14ac:dyDescent="0.35">
      <c r="A28" s="11">
        <v>27</v>
      </c>
      <c r="B28" s="4" t="s">
        <v>33</v>
      </c>
      <c r="C28" s="4" t="s">
        <v>34</v>
      </c>
      <c r="D28" s="4" t="s">
        <v>85</v>
      </c>
      <c r="E28" s="4" t="s">
        <v>74</v>
      </c>
      <c r="F28" s="12">
        <v>6</v>
      </c>
    </row>
    <row r="29" spans="1:6" x14ac:dyDescent="0.35">
      <c r="A29" s="11">
        <v>28</v>
      </c>
      <c r="B29" s="3" t="s">
        <v>58</v>
      </c>
      <c r="C29" s="3" t="s">
        <v>59</v>
      </c>
      <c r="D29" s="3" t="s">
        <v>84</v>
      </c>
      <c r="E29" s="4" t="s">
        <v>74</v>
      </c>
      <c r="F29" s="12">
        <v>8</v>
      </c>
    </row>
    <row r="30" spans="1:6" x14ac:dyDescent="0.35">
      <c r="A30" s="11">
        <v>29</v>
      </c>
      <c r="B30" s="4" t="s">
        <v>63</v>
      </c>
      <c r="C30" s="4" t="s">
        <v>64</v>
      </c>
      <c r="D30" s="4" t="s">
        <v>85</v>
      </c>
      <c r="E30" s="4" t="s">
        <v>74</v>
      </c>
      <c r="F30" s="12">
        <v>8</v>
      </c>
    </row>
    <row r="31" spans="1:6" x14ac:dyDescent="0.35">
      <c r="A31" s="11">
        <v>30</v>
      </c>
      <c r="B31" s="13" t="s">
        <v>67</v>
      </c>
      <c r="C31" s="13" t="s">
        <v>68</v>
      </c>
      <c r="D31" s="13" t="s">
        <v>84</v>
      </c>
      <c r="E31" s="4" t="s">
        <v>74</v>
      </c>
      <c r="F31" s="17">
        <v>6</v>
      </c>
    </row>
    <row r="32" spans="1:6" x14ac:dyDescent="0.35">
      <c r="A32" s="2">
        <v>31</v>
      </c>
      <c r="B32" s="7" t="s">
        <v>50</v>
      </c>
      <c r="C32" s="7" t="s">
        <v>51</v>
      </c>
      <c r="D32" s="7" t="s">
        <v>85</v>
      </c>
      <c r="E32" s="4" t="s">
        <v>13</v>
      </c>
      <c r="F32" s="8">
        <v>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6B280-7C1F-40C4-87D8-0F81BE1EF8B9}">
  <dimension ref="A1:M19"/>
  <sheetViews>
    <sheetView workbookViewId="0">
      <selection activeCell="C18" sqref="C18"/>
    </sheetView>
  </sheetViews>
  <sheetFormatPr baseColWidth="10" defaultRowHeight="14.5" x14ac:dyDescent="0.35"/>
  <cols>
    <col min="1" max="1" width="14.90625" bestFit="1" customWidth="1"/>
    <col min="3" max="3" width="13.6328125" bestFit="1" customWidth="1"/>
    <col min="4" max="4" width="15.90625" bestFit="1" customWidth="1"/>
    <col min="5" max="5" width="15.90625" customWidth="1"/>
    <col min="6" max="6" width="14.453125" bestFit="1" customWidth="1"/>
    <col min="7" max="7" width="16.7265625" bestFit="1" customWidth="1"/>
    <col min="8" max="8" width="16.453125" bestFit="1" customWidth="1"/>
    <col min="12" max="12" width="15.08984375" bestFit="1" customWidth="1"/>
  </cols>
  <sheetData>
    <row r="1" spans="1:13" x14ac:dyDescent="0.35">
      <c r="A1" s="56" t="s">
        <v>114</v>
      </c>
      <c r="B1" s="56"/>
      <c r="C1" s="56"/>
      <c r="D1" s="56"/>
      <c r="E1" s="56"/>
      <c r="F1" s="56"/>
      <c r="G1" s="56"/>
      <c r="H1" s="56"/>
    </row>
    <row r="2" spans="1:13" x14ac:dyDescent="0.35">
      <c r="A2" s="56" t="s">
        <v>115</v>
      </c>
      <c r="B2" s="56"/>
      <c r="C2" s="56"/>
      <c r="D2" s="56"/>
      <c r="E2" s="56"/>
      <c r="F2" s="56"/>
      <c r="G2" s="56"/>
      <c r="H2" s="56"/>
    </row>
    <row r="4" spans="1:13" x14ac:dyDescent="0.35">
      <c r="A4" s="29" t="s">
        <v>89</v>
      </c>
      <c r="B4" s="28" t="s">
        <v>103</v>
      </c>
      <c r="C4" s="28" t="s">
        <v>106</v>
      </c>
      <c r="D4" s="28" t="s">
        <v>110</v>
      </c>
      <c r="E4" s="35" t="s">
        <v>112</v>
      </c>
      <c r="F4" s="28" t="s">
        <v>105</v>
      </c>
      <c r="G4" s="31" t="s">
        <v>111</v>
      </c>
      <c r="H4" s="37" t="s">
        <v>113</v>
      </c>
      <c r="L4" s="53" t="s">
        <v>89</v>
      </c>
      <c r="M4" s="40" t="s">
        <v>103</v>
      </c>
    </row>
    <row r="5" spans="1:13" x14ac:dyDescent="0.35">
      <c r="A5" s="29">
        <v>23</v>
      </c>
      <c r="B5" s="28">
        <v>2</v>
      </c>
      <c r="C5" s="28" t="s">
        <v>107</v>
      </c>
      <c r="D5" s="32">
        <v>62140</v>
      </c>
      <c r="E5" s="36">
        <f>D5*B5</f>
        <v>124280</v>
      </c>
      <c r="F5" s="28" t="s">
        <v>108</v>
      </c>
      <c r="G5" s="32">
        <v>52319</v>
      </c>
      <c r="H5" s="36">
        <f t="shared" ref="H5:H12" si="0">G5*B5</f>
        <v>104638</v>
      </c>
      <c r="L5" s="53">
        <v>23</v>
      </c>
      <c r="M5" s="40">
        <v>2</v>
      </c>
    </row>
    <row r="6" spans="1:13" x14ac:dyDescent="0.35">
      <c r="A6" s="29">
        <v>24</v>
      </c>
      <c r="B6" s="28">
        <v>1</v>
      </c>
      <c r="C6" s="28" t="s">
        <v>107</v>
      </c>
      <c r="D6" s="32">
        <v>62140</v>
      </c>
      <c r="E6" s="36">
        <f t="shared" ref="E6:E11" si="1">D6*B6</f>
        <v>62140</v>
      </c>
      <c r="F6" s="28" t="s">
        <v>108</v>
      </c>
      <c r="G6" s="32">
        <v>52319</v>
      </c>
      <c r="H6" s="36">
        <f t="shared" si="0"/>
        <v>52319</v>
      </c>
      <c r="L6" s="53">
        <v>24</v>
      </c>
      <c r="M6" s="40">
        <v>1</v>
      </c>
    </row>
    <row r="7" spans="1:13" x14ac:dyDescent="0.35">
      <c r="A7" s="29">
        <v>25</v>
      </c>
      <c r="B7" s="28">
        <v>2</v>
      </c>
      <c r="C7" s="28" t="s">
        <v>104</v>
      </c>
      <c r="D7" s="32">
        <v>44461</v>
      </c>
      <c r="E7" s="36">
        <f>D7*B7</f>
        <v>88922</v>
      </c>
      <c r="F7" s="28" t="s">
        <v>109</v>
      </c>
      <c r="G7" s="32">
        <v>44461</v>
      </c>
      <c r="H7" s="36">
        <f t="shared" si="0"/>
        <v>88922</v>
      </c>
      <c r="L7" s="53">
        <v>25</v>
      </c>
      <c r="M7" s="40">
        <v>2</v>
      </c>
    </row>
    <row r="8" spans="1:13" x14ac:dyDescent="0.35">
      <c r="A8" s="29">
        <v>26</v>
      </c>
      <c r="B8" s="28">
        <v>11</v>
      </c>
      <c r="C8" s="28" t="s">
        <v>104</v>
      </c>
      <c r="D8" s="32">
        <v>44461</v>
      </c>
      <c r="E8" s="36">
        <f t="shared" si="1"/>
        <v>489071</v>
      </c>
      <c r="F8" s="28" t="s">
        <v>109</v>
      </c>
      <c r="G8" s="32">
        <v>44461</v>
      </c>
      <c r="H8" s="36">
        <f t="shared" si="0"/>
        <v>489071</v>
      </c>
      <c r="L8" s="53">
        <v>26</v>
      </c>
      <c r="M8" s="40">
        <v>11</v>
      </c>
    </row>
    <row r="9" spans="1:13" x14ac:dyDescent="0.35">
      <c r="A9" s="29">
        <v>27</v>
      </c>
      <c r="B9" s="28">
        <v>6</v>
      </c>
      <c r="C9" s="28" t="s">
        <v>104</v>
      </c>
      <c r="D9" s="32">
        <v>44461</v>
      </c>
      <c r="E9" s="36">
        <f t="shared" si="1"/>
        <v>266766</v>
      </c>
      <c r="F9" s="28" t="s">
        <v>109</v>
      </c>
      <c r="G9" s="32">
        <v>44461</v>
      </c>
      <c r="H9" s="36">
        <f t="shared" si="0"/>
        <v>266766</v>
      </c>
      <c r="L9" s="53">
        <v>27</v>
      </c>
      <c r="M9" s="40">
        <v>6</v>
      </c>
    </row>
    <row r="10" spans="1:13" x14ac:dyDescent="0.35">
      <c r="A10" s="29">
        <v>28</v>
      </c>
      <c r="B10" s="28">
        <v>4</v>
      </c>
      <c r="C10" s="28" t="s">
        <v>104</v>
      </c>
      <c r="D10" s="32">
        <v>44461</v>
      </c>
      <c r="E10" s="36">
        <f>D10*B10</f>
        <v>177844</v>
      </c>
      <c r="F10" s="28" t="s">
        <v>109</v>
      </c>
      <c r="G10" s="32">
        <v>44461</v>
      </c>
      <c r="H10" s="36">
        <f t="shared" si="0"/>
        <v>177844</v>
      </c>
      <c r="L10" s="53">
        <v>28</v>
      </c>
      <c r="M10" s="40">
        <v>4</v>
      </c>
    </row>
    <row r="11" spans="1:13" x14ac:dyDescent="0.35">
      <c r="A11" s="29">
        <v>29</v>
      </c>
      <c r="B11" s="28">
        <v>4</v>
      </c>
      <c r="C11" s="28" t="s">
        <v>104</v>
      </c>
      <c r="D11" s="32">
        <v>44461</v>
      </c>
      <c r="E11" s="36">
        <f t="shared" si="1"/>
        <v>177844</v>
      </c>
      <c r="F11" s="28" t="s">
        <v>109</v>
      </c>
      <c r="G11" s="32">
        <v>44461</v>
      </c>
      <c r="H11" s="36">
        <f t="shared" si="0"/>
        <v>177844</v>
      </c>
      <c r="L11" s="53">
        <v>29</v>
      </c>
      <c r="M11" s="40">
        <v>4</v>
      </c>
    </row>
    <row r="12" spans="1:13" x14ac:dyDescent="0.35">
      <c r="A12" s="29">
        <v>32</v>
      </c>
      <c r="B12" s="28">
        <v>1</v>
      </c>
      <c r="C12" s="28" t="s">
        <v>104</v>
      </c>
      <c r="D12" s="32">
        <v>44461</v>
      </c>
      <c r="E12" s="36">
        <f>D12*B12</f>
        <v>44461</v>
      </c>
      <c r="F12" s="28" t="s">
        <v>109</v>
      </c>
      <c r="G12" s="32">
        <v>44461</v>
      </c>
      <c r="H12" s="36">
        <f t="shared" si="0"/>
        <v>44461</v>
      </c>
      <c r="L12" s="53">
        <v>32</v>
      </c>
      <c r="M12" s="40">
        <v>1</v>
      </c>
    </row>
    <row r="14" spans="1:13" x14ac:dyDescent="0.35">
      <c r="D14" s="33" t="s">
        <v>116</v>
      </c>
      <c r="E14" s="34">
        <f>SUM(E5:E13)</f>
        <v>1431328</v>
      </c>
      <c r="H14" s="34">
        <f>SUM(H5:H13)</f>
        <v>1401865</v>
      </c>
    </row>
    <row r="15" spans="1:13" x14ac:dyDescent="0.35">
      <c r="D15" t="s">
        <v>117</v>
      </c>
      <c r="E15" s="33">
        <f>E14*19%</f>
        <v>271952.32</v>
      </c>
      <c r="H15" s="33">
        <f>H14*19%</f>
        <v>266354.34999999998</v>
      </c>
    </row>
    <row r="16" spans="1:13" x14ac:dyDescent="0.35">
      <c r="D16" t="s">
        <v>118</v>
      </c>
      <c r="E16" s="33">
        <f>E14+E15</f>
        <v>1703280.32</v>
      </c>
      <c r="H16" s="38">
        <f>H14+H15</f>
        <v>1668219.35</v>
      </c>
    </row>
    <row r="17" spans="4:5" x14ac:dyDescent="0.35">
      <c r="D17" t="s">
        <v>118</v>
      </c>
      <c r="E17" s="38">
        <f>E16+H16</f>
        <v>3371499.67</v>
      </c>
    </row>
    <row r="19" spans="4:5" x14ac:dyDescent="0.35">
      <c r="E19" s="33"/>
    </row>
  </sheetData>
  <mergeCells count="2">
    <mergeCell ref="A1:H1"/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8420C-EC66-4B00-A321-22DB9B3E9E5E}">
  <dimension ref="A1:E10"/>
  <sheetViews>
    <sheetView tabSelected="1" workbookViewId="0">
      <selection activeCell="I4" sqref="I4"/>
    </sheetView>
  </sheetViews>
  <sheetFormatPr baseColWidth="10" defaultRowHeight="14.5" x14ac:dyDescent="0.35"/>
  <cols>
    <col min="2" max="2" width="42.7265625" bestFit="1" customWidth="1"/>
    <col min="3" max="3" width="11.6328125" customWidth="1"/>
    <col min="4" max="4" width="11.54296875" bestFit="1" customWidth="1"/>
    <col min="5" max="5" width="14.26953125" bestFit="1" customWidth="1"/>
  </cols>
  <sheetData>
    <row r="1" spans="1:5" x14ac:dyDescent="0.35">
      <c r="A1" s="48" t="s">
        <v>92</v>
      </c>
      <c r="B1" s="48" t="s">
        <v>93</v>
      </c>
      <c r="C1" s="48" t="s">
        <v>94</v>
      </c>
      <c r="D1" s="48" t="s">
        <v>121</v>
      </c>
      <c r="E1" s="48" t="s">
        <v>122</v>
      </c>
    </row>
    <row r="2" spans="1:5" x14ac:dyDescent="0.35">
      <c r="A2" s="48" t="s">
        <v>90</v>
      </c>
      <c r="B2" s="30" t="s">
        <v>99</v>
      </c>
      <c r="C2" s="49">
        <v>5</v>
      </c>
      <c r="D2" s="51">
        <v>60000</v>
      </c>
      <c r="E2" s="51">
        <f>Tabla2[[#This Row],[Columna1]]*Tabla2[[#This Row],[CANTIDAD]]</f>
        <v>300000</v>
      </c>
    </row>
    <row r="3" spans="1:5" x14ac:dyDescent="0.35">
      <c r="A3" s="48" t="s">
        <v>90</v>
      </c>
      <c r="B3" s="30" t="s">
        <v>100</v>
      </c>
      <c r="C3" s="49">
        <v>5</v>
      </c>
      <c r="D3" s="51">
        <v>51000</v>
      </c>
      <c r="E3" s="51">
        <f>Tabla2[[#This Row],[Columna1]]*Tabla2[[#This Row],[CANTIDAD]]</f>
        <v>255000</v>
      </c>
    </row>
    <row r="4" spans="1:5" x14ac:dyDescent="0.35">
      <c r="A4" s="48" t="s">
        <v>13</v>
      </c>
      <c r="B4" s="30" t="s">
        <v>97</v>
      </c>
      <c r="C4" s="49">
        <v>14</v>
      </c>
      <c r="D4" s="51">
        <v>62000</v>
      </c>
      <c r="E4" s="51">
        <f>Tabla2[[#This Row],[Columna1]]*Tabla2[[#This Row],[CANTIDAD]]</f>
        <v>868000</v>
      </c>
    </row>
    <row r="5" spans="1:5" x14ac:dyDescent="0.35">
      <c r="A5" s="48" t="s">
        <v>13</v>
      </c>
      <c r="B5" s="30" t="s">
        <v>98</v>
      </c>
      <c r="C5" s="49">
        <v>14</v>
      </c>
      <c r="D5" s="51">
        <v>49000</v>
      </c>
      <c r="E5" s="51">
        <f>Tabla2[[#This Row],[Columna1]]*Tabla2[[#This Row],[CANTIDAD]]</f>
        <v>686000</v>
      </c>
    </row>
    <row r="6" spans="1:5" x14ac:dyDescent="0.35">
      <c r="A6" s="48" t="s">
        <v>91</v>
      </c>
      <c r="B6" s="30" t="s">
        <v>95</v>
      </c>
      <c r="C6" s="49">
        <v>7</v>
      </c>
      <c r="D6" s="51">
        <v>62000</v>
      </c>
      <c r="E6" s="51">
        <f>Tabla2[[#This Row],[Columna1]]*Tabla2[[#This Row],[CANTIDAD]]</f>
        <v>434000</v>
      </c>
    </row>
    <row r="7" spans="1:5" x14ac:dyDescent="0.35">
      <c r="A7" s="48" t="s">
        <v>91</v>
      </c>
      <c r="B7" s="30" t="s">
        <v>96</v>
      </c>
      <c r="C7" s="49">
        <v>7</v>
      </c>
      <c r="D7" s="51">
        <v>65000</v>
      </c>
      <c r="E7" s="51">
        <f>Tabla2[[#This Row],[Columna1]]*Tabla2[[#This Row],[CANTIDAD]]</f>
        <v>455000</v>
      </c>
    </row>
    <row r="8" spans="1:5" x14ac:dyDescent="0.35">
      <c r="A8" s="48" t="s">
        <v>26</v>
      </c>
      <c r="B8" s="30" t="s">
        <v>101</v>
      </c>
      <c r="C8" s="49">
        <v>5</v>
      </c>
      <c r="D8" s="51">
        <v>62000</v>
      </c>
      <c r="E8" s="51">
        <f>Tabla2[[#This Row],[Columna1]]*Tabla2[[#This Row],[CANTIDAD]]</f>
        <v>310000</v>
      </c>
    </row>
    <row r="9" spans="1:5" x14ac:dyDescent="0.35">
      <c r="A9" s="48" t="s">
        <v>26</v>
      </c>
      <c r="B9" s="30" t="s">
        <v>102</v>
      </c>
      <c r="C9" s="49">
        <v>5</v>
      </c>
      <c r="D9" s="51">
        <v>64000</v>
      </c>
      <c r="E9" s="51">
        <f>Tabla2[[#This Row],[Columna1]]*Tabla2[[#This Row],[CANTIDAD]]</f>
        <v>320000</v>
      </c>
    </row>
    <row r="10" spans="1:5" x14ac:dyDescent="0.35">
      <c r="A10" s="45"/>
      <c r="B10" s="46"/>
      <c r="C10" s="47"/>
      <c r="D10" s="44"/>
      <c r="E10" s="50">
        <f>SUBTOTAL(109,Tabla2[Columna2])</f>
        <v>3628000</v>
      </c>
    </row>
  </sheetData>
  <phoneticPr fontId="10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2F9A6-962A-45DE-B9D2-F87A0279F9EE}">
  <dimension ref="A2:G24"/>
  <sheetViews>
    <sheetView workbookViewId="0">
      <selection activeCell="F10" sqref="F10"/>
    </sheetView>
  </sheetViews>
  <sheetFormatPr baseColWidth="10" defaultRowHeight="14.5" x14ac:dyDescent="0.35"/>
  <cols>
    <col min="5" max="5" width="12.6328125" bestFit="1" customWidth="1"/>
    <col min="6" max="6" width="14.1796875" bestFit="1" customWidth="1"/>
    <col min="7" max="7" width="14.08984375" bestFit="1" customWidth="1"/>
  </cols>
  <sheetData>
    <row r="2" spans="1:6" x14ac:dyDescent="0.35">
      <c r="B2" s="28" t="s">
        <v>88</v>
      </c>
      <c r="C2" s="28" t="s">
        <v>81</v>
      </c>
      <c r="D2" s="28" t="s">
        <v>82</v>
      </c>
      <c r="E2" s="39" t="s">
        <v>119</v>
      </c>
      <c r="F2" s="39" t="s">
        <v>118</v>
      </c>
    </row>
    <row r="3" spans="1:6" x14ac:dyDescent="0.35">
      <c r="A3" s="28" t="s">
        <v>13</v>
      </c>
      <c r="B3" s="29">
        <v>12</v>
      </c>
      <c r="C3" s="29">
        <v>6</v>
      </c>
      <c r="D3" s="29">
        <v>6</v>
      </c>
      <c r="E3" s="32">
        <v>58583</v>
      </c>
      <c r="F3" s="32">
        <f>E3*B3</f>
        <v>702996</v>
      </c>
    </row>
    <row r="4" spans="1:6" x14ac:dyDescent="0.35">
      <c r="A4" s="28" t="s">
        <v>37</v>
      </c>
      <c r="B4" s="29">
        <v>6</v>
      </c>
      <c r="C4" s="29">
        <v>2</v>
      </c>
      <c r="D4" s="29">
        <v>4</v>
      </c>
      <c r="E4" s="32">
        <v>90773</v>
      </c>
      <c r="F4" s="32">
        <f>E4*B4</f>
        <v>544638</v>
      </c>
    </row>
    <row r="5" spans="1:6" x14ac:dyDescent="0.35">
      <c r="A5" s="27" t="s">
        <v>74</v>
      </c>
      <c r="B5" s="29">
        <v>8</v>
      </c>
      <c r="C5" s="29">
        <v>5</v>
      </c>
      <c r="D5" s="29">
        <v>3</v>
      </c>
      <c r="E5" s="32">
        <v>112320</v>
      </c>
      <c r="F5" s="32">
        <f>E5*B5</f>
        <v>898560</v>
      </c>
    </row>
    <row r="6" spans="1:6" x14ac:dyDescent="0.35">
      <c r="A6" s="28" t="s">
        <v>26</v>
      </c>
      <c r="B6" s="29">
        <v>5</v>
      </c>
      <c r="C6" s="29">
        <v>2</v>
      </c>
      <c r="D6" s="29">
        <v>3</v>
      </c>
      <c r="E6" s="32">
        <v>119023</v>
      </c>
      <c r="F6" s="32">
        <f>E6*B6</f>
        <v>595115</v>
      </c>
    </row>
    <row r="7" spans="1:6" x14ac:dyDescent="0.35">
      <c r="E7" s="40" t="s">
        <v>120</v>
      </c>
      <c r="F7" s="34">
        <f>SUM(F3:F6)</f>
        <v>2741309</v>
      </c>
    </row>
    <row r="9" spans="1:6" x14ac:dyDescent="0.35">
      <c r="F9" s="41">
        <f>Tabla2[[#Totals],[Columna2]]</f>
        <v>3628000</v>
      </c>
    </row>
    <row r="10" spans="1:6" x14ac:dyDescent="0.35">
      <c r="F10" s="34">
        <f>F7+F9</f>
        <v>6369309</v>
      </c>
    </row>
    <row r="24" spans="7:7" x14ac:dyDescent="0.35">
      <c r="G24" s="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niños 2024</vt:lpstr>
      <vt:lpstr>Hoja1</vt:lpstr>
      <vt:lpstr>Zapatos </vt:lpstr>
      <vt:lpstr>Libros</vt:lpstr>
      <vt:lpstr>Utiles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2024-01-24T14:51:59Z</dcterms:created>
  <dcterms:modified xsi:type="dcterms:W3CDTF">2024-03-15T20:12:50Z</dcterms:modified>
</cp:coreProperties>
</file>